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1201887 CLINICA PUTUMAYO S.A.S ZOMAC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FACTURA'!$A$2:$AS$13</definedName>
  </definedNames>
  <calcPr calcId="152511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2" l="1"/>
  <c r="S1" i="2"/>
  <c r="N1" i="2"/>
  <c r="J1" i="2"/>
  <c r="I1" i="2"/>
  <c r="I29" i="3" l="1"/>
  <c r="H29" i="3"/>
  <c r="I27" i="3"/>
  <c r="H27" i="3"/>
  <c r="I24" i="3"/>
  <c r="H24" i="3"/>
  <c r="I31" i="3" l="1"/>
  <c r="H31" i="3"/>
  <c r="H13" i="1"/>
  <c r="F12" i="1"/>
  <c r="F11" i="1"/>
  <c r="F10" i="1"/>
  <c r="F9" i="1"/>
  <c r="F8" i="1"/>
  <c r="F7" i="1"/>
  <c r="F6" i="1"/>
  <c r="F5" i="1"/>
  <c r="F4" i="1"/>
  <c r="F3" i="1"/>
  <c r="F2" i="1"/>
  <c r="E12" i="1"/>
  <c r="E11" i="1"/>
  <c r="E10" i="1"/>
  <c r="E9" i="1"/>
  <c r="E8" i="1"/>
  <c r="E7" i="1"/>
  <c r="E6" i="1"/>
  <c r="E5" i="1"/>
  <c r="E4" i="1"/>
  <c r="E3" i="1"/>
  <c r="E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<sst xmlns="http://schemas.openxmlformats.org/spreadsheetml/2006/main" count="230" uniqueCount="119">
  <si>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</si>
  <si>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</si>
  <si>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</si>
  <si>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</si>
  <si>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</si>
  <si>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</si>
  <si>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</si>
  <si>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</si>
  <si>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</si>
  <si>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</si>
  <si>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</si>
  <si>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HOSPITAL DE ALTA COMPLEJIDAD DEL PUTUMAYO SAS ZOMAC </t>
  </si>
  <si>
    <t>FEC</t>
  </si>
  <si>
    <t>evento</t>
  </si>
  <si>
    <t>Puerto Asis</t>
  </si>
  <si>
    <t>FEL</t>
  </si>
  <si>
    <t>FOR-CSA-018</t>
  </si>
  <si>
    <t>HOJA 1 DE 2</t>
  </si>
  <si>
    <t>RESUMEN DE CARTERA REVISADA POR LA EPS</t>
  </si>
  <si>
    <t>VERSION 1</t>
  </si>
  <si>
    <t>SANTIAGO DE CALI , MAYO 10  DE 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</si>
  <si>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</si>
  <si>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</si>
  <si>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</si>
  <si>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</si>
  <si>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</si>
  <si>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</si>
  <si>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</si>
  <si>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</si>
  <si>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</si>
  <si>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</si>
  <si>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</si>
  <si>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</si>
  <si>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</si>
  <si>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</si>
  <si>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</si>
  <si>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</si>
  <si>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</si>
  <si>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</si>
  <si>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</si>
  <si>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</si>
  <si>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</si>
  <si>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</si>
  <si>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</si>
  <si>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</si>
  <si>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</si>
  <si>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</si>
  <si>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</si>
  <si>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CARTERA MAYO 10</t>
  </si>
  <si>
    <t>ESTADO VAGLO</t>
  </si>
  <si>
    <t>VALOR VAGLO</t>
  </si>
  <si>
    <t>COVID-19</t>
  </si>
  <si>
    <t>VALIDACIÓN COVID-19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</si>
  <si>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</si>
  <si>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</si>
  <si>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</si>
  <si>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</si>
  <si>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</si>
  <si>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</si>
  <si>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</si>
  <si>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</si>
  <si>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</si>
  <si>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</si>
  <si>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</si>
  <si>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</si>
  <si>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</si>
  <si>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</si>
  <si>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</si>
  <si>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</si>
  <si>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</si>
  <si>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</si>
  <si>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</si>
  <si>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</si>
  <si>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</si>
  <si>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</si>
  <si>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</si>
  <si>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</si>
  <si>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</si>
  <si>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</si>
  <si>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</si>
  <si>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</si>
  <si>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</si>
  <si>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901201887_FEL_12762</t>
  </si>
  <si>
    <t>B)Factura sin saldo ERP</t>
  </si>
  <si>
    <t>ESTADO DOS</t>
  </si>
  <si>
    <t>OK</t>
  </si>
  <si>
    <t>901201887_FEC_57610</t>
  </si>
  <si>
    <t>901201887_FEC_64328</t>
  </si>
  <si>
    <t>901201887_FEC_71284</t>
  </si>
  <si>
    <t>901201887_FEC_73025</t>
  </si>
  <si>
    <t>901201887_FEL_807</t>
  </si>
  <si>
    <t>B)Factura sin saldo ERP/conciliar diferencia valor de factura</t>
  </si>
  <si>
    <t>901201887_FEL_12761</t>
  </si>
  <si>
    <t>C)Glosas total pendiente por respuesta de IPS</t>
  </si>
  <si>
    <t>DEVOLUCION</t>
  </si>
  <si>
    <t>AUTORI: SE DEVUELVE FACTURA CON SOPORTES COMPLETOS LOSSERVICIOS FACTURADOS NO CUENTAN CON LA AUTORIZACION SOLICITARLA Y LOS PROCEDIMIENTOS DE URGNCIA .ESPECIALISTAS Y LABORATORIOS Y SALAS ESTAN POR ENCIMA TARISFARIO SOAT .YUFREY HERNA</t>
  </si>
  <si>
    <t>SI</t>
  </si>
  <si>
    <t>901201887_FEC_72697</t>
  </si>
  <si>
    <t>AUT/TARIFA:SE REALIZA DEVOLUCION CON SOPORTES COMPLETOS,FACTURA HOSPITALARIA NO CUENTAN CON AUTORIZACION NAP DE 15 DIGITOS Y SE RECONOCE SOAT 2023 SEGUN TARIFAS PACTADAS.CAROLINA MOSQUERA</t>
  </si>
  <si>
    <t>901201887_FEC_72896</t>
  </si>
  <si>
    <t>AUT/TARIFAS;SE DEVUELVE FACTURA HOSPITARAIA COMPLETA,SERVICIOS DE INTERNACION NO CUENTAN CON AUTORIZACION NAP DE 15 DIGITOS Y SE RECONOCE TARIFAS SOAT 2023 SEGUN TARIFAS PACTADAS.CAROLINA MOSQUERA</t>
  </si>
  <si>
    <t>901201887_FEC_43083</t>
  </si>
  <si>
    <t>AUTO: SE DEVUELVE FACTURA CPON SOPORTES COMPLETOSLOS SERVICIOS FACTURADOS NO CUENTAN CON AUTORIZACION.Y FACURADOS POR ENCIMA DEL TARISFARIO SOAT. LABORATORIOSCONSULTAS DE ESPECIALISTAS Y RX Y ECOCARDIOGRAMAS.YUFREY HER</t>
  </si>
  <si>
    <t>901201887_FEC_53881</t>
  </si>
  <si>
    <t>AUT: Se devuelve factura completa servicios de internacionno autorizados. favor anexar nap de 15 digitos.Gladys Vivas.</t>
  </si>
  <si>
    <t>FACTURA DEVUELTA</t>
  </si>
  <si>
    <t>RADICADO A LA ADRES</t>
  </si>
  <si>
    <t>FACTURA COVID-19</t>
  </si>
  <si>
    <t>FACTURA PENDIENTE EN PROGRAMACION DE PAGO</t>
  </si>
  <si>
    <t>Total general</t>
  </si>
  <si>
    <t>Tipificación</t>
  </si>
  <si>
    <t>Cant Facturas</t>
  </si>
  <si>
    <t>Saldo Facturas</t>
  </si>
  <si>
    <t xml:space="preserve">Señores : HOSPITAL DE ALTA COMPLEJIDAD DEL PUTUMAYO SAS ZOMAC </t>
  </si>
  <si>
    <t>NIT: 901201887</t>
  </si>
  <si>
    <t>A continuacion me permito remitir nuestra respuesta al estado de cartera presentado en la fecha: 08/05/2023</t>
  </si>
  <si>
    <t>Yefferson Rojas Trujillo</t>
  </si>
  <si>
    <t xml:space="preserve">Ejecutivo de Cartera </t>
  </si>
  <si>
    <t>Hospital de Alta Complejidad del Putumayo Zomac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</si>
</sst>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43" fontId="2" fillId="2" borderId="1" xfId="1" applyFont="1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14" fontId="0" fillId="0" borderId="1" xfId="0" applyNumberFormat="1" applyBorder="1" applyAlignment="1">
      <alignment horizontal="center" wrapText="1"/>
    </xf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2" fillId="3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horizontal="center"/>
    </xf>
    <xf numFmtId="0" fontId="8" fillId="6" borderId="14" xfId="0" applyFont="1" applyFill="1" applyBorder="1" applyAlignment="1">
      <alignment horizontal="center" vertical="center"/>
    </xf>
    <xf numFmtId="164" fontId="8" fillId="6" borderId="15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4" fontId="0" fillId="0" borderId="17" xfId="1" applyNumberFormat="1" applyFont="1" applyBorder="1"/>
    <xf numFmtId="0" fontId="8" fillId="6" borderId="18" xfId="0" applyFont="1" applyFill="1" applyBorder="1" applyAlignment="1">
      <alignment horizontal="center" vertical="center"/>
    </xf>
    <xf numFmtId="164" fontId="8" fillId="6" borderId="19" xfId="1" applyNumberFormat="1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8" fillId="6" borderId="22" xfId="0" applyFont="1" applyFill="1" applyBorder="1" applyAlignment="1">
      <alignment horizontal="center" vertical="center"/>
    </xf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6.578623842594" createdVersion="5" refreshedVersion="5" minRefreshableVersion="3" recordCount="11">
  <cacheSource type="worksheet">
    <worksheetSource ref="A2:AS13" sheet="ESTADO DE CADA FACTURA"/>
  </cacheSource>
  <cacheFields count="45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73025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07" maxValue="73025"/>
    </cacheField>
    <cacheField name="FECHA FACT IPS" numFmtId="14">
      <sharedItems containsSemiMixedTypes="0" containsNonDate="0" containsDate="1" containsString="0" minDate="2021-11-17T00:00:00" maxDate="2023-03-27T00:00:00"/>
    </cacheField>
    <cacheField name="VALOR FACT IPS" numFmtId="164">
      <sharedItems containsSemiMixedTypes="0" containsString="0" containsNumber="1" containsInteger="1" minValue="74600" maxValue="22416128"/>
    </cacheField>
    <cacheField name="SALDO FACT IPS" numFmtId="164">
      <sharedItems containsSemiMixedTypes="0" containsString="0" containsNumber="1" containsInteger="1" minValue="600" maxValue="22416128"/>
    </cacheField>
    <cacheField name="OBSERVACION SASS" numFmtId="0">
      <sharedItems/>
    </cacheField>
    <cacheField name="ESTADO DE CARTERA MAYO 10" numFmtId="0">
      <sharedItems count="3">
        <s v="FACTURA COVID-19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22416128"/>
    </cacheField>
    <cacheField name="COVID-19" numFmtId="0">
      <sharedItems containsBlank="1"/>
    </cacheField>
    <cacheField name="VALIDACIÓN COVID-19" numFmtId="0">
      <sharedItems containsBlank="1"/>
    </cacheField>
    <cacheField name="POR PAGAR SAP" numFmtId="164">
      <sharedItems containsString="0" containsBlank="1" containsNumber="1" containsInteger="1" minValue="80832" maxValue="95300"/>
    </cacheField>
    <cacheField name="P. ABIERTAS DOC" numFmtId="0">
      <sharedItems containsString="0" containsBlank="1" containsNumber="1" containsInteger="1" minValue="1222181051" maxValue="1222230831"/>
    </cacheField>
    <cacheField name="INTERFAZ" numFmtId="164">
      <sharedItems containsSemiMixedTypes="0" containsString="0" containsNumber="1" containsInteger="1" minValue="0" maxValue="95580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74000" maxValue="22416128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9558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22416128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22416128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12-09T00:00:00" maxDate="2023-04-19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929" maxValue="21001231"/>
    </cacheField>
    <cacheField name="F RAD SASS" numFmtId="0">
      <sharedItems containsSemiMixedTypes="0" containsString="0" containsNumber="1" containsInteger="1" minValue="20220905" maxValue="20230421"/>
    </cacheField>
    <cacheField name="VALOR REPORTADO CRICULAR 030" numFmtId="164">
      <sharedItems containsSemiMixedTypes="0" containsString="0" containsNumber="1" containsInteger="1" minValue="74000" maxValue="22416128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901201887"/>
    <s v="HOSPITAL DE ALTA COMPLEJIDAD DEL PUTUMAYO SAS ZOMAC "/>
    <s v="FEL"/>
    <n v="12762"/>
    <s v="901201887_FEL_12762"/>
    <s v="FEL"/>
    <n v="12762"/>
    <d v="2022-01-30T00:00:00"/>
    <n v="80832"/>
    <n v="80832"/>
    <s v="B)Factura sin saldo ERP"/>
    <x v="0"/>
    <m/>
    <n v="0"/>
    <s v="ESTADO DOS"/>
    <s v="RADICADO A LA ADRES"/>
    <n v="80832"/>
    <n v="1222181051"/>
    <n v="0"/>
    <s v="OK"/>
    <n v="80832"/>
    <n v="0"/>
    <n v="0"/>
    <n v="0"/>
    <n v="80832"/>
    <n v="0"/>
    <m/>
    <n v="0"/>
    <m/>
    <n v="0"/>
    <n v="0"/>
    <n v="0"/>
    <m/>
    <m/>
    <d v="2022-02-07T00:00:00"/>
    <m/>
    <n v="2"/>
    <m/>
    <m/>
    <n v="1"/>
    <n v="20220929"/>
    <n v="20220905"/>
    <n v="80832"/>
    <n v="0"/>
    <d v="2023-04-30T00:00:00"/>
  </r>
  <r>
    <n v="901201887"/>
    <s v="HOSPITAL DE ALTA COMPLEJIDAD DEL PUTUMAYO SAS ZOMAC "/>
    <s v="FEC"/>
    <n v="57610"/>
    <s v="901201887_FEC_57610"/>
    <s v="FEC"/>
    <n v="57610"/>
    <d v="2022-12-09T00:00:00"/>
    <n v="180042"/>
    <n v="180042"/>
    <s v="B)Factura sin saldo ERP"/>
    <x v="1"/>
    <m/>
    <n v="0"/>
    <m/>
    <m/>
    <m/>
    <m/>
    <n v="180042"/>
    <s v="OK"/>
    <n v="180042"/>
    <n v="0"/>
    <n v="0"/>
    <n v="0"/>
    <n v="180042"/>
    <n v="0"/>
    <m/>
    <n v="0"/>
    <m/>
    <n v="0"/>
    <n v="0"/>
    <n v="0"/>
    <m/>
    <m/>
    <d v="2023-01-20T00:00:00"/>
    <m/>
    <n v="2"/>
    <m/>
    <m/>
    <n v="1"/>
    <n v="20230430"/>
    <n v="20230419"/>
    <n v="180042"/>
    <n v="0"/>
    <d v="2023-04-30T00:00:00"/>
  </r>
  <r>
    <n v="901201887"/>
    <s v="HOSPITAL DE ALTA COMPLEJIDAD DEL PUTUMAYO SAS ZOMAC "/>
    <s v="FEC"/>
    <n v="64328"/>
    <s v="901201887_FEC_64328"/>
    <s v="FEC"/>
    <n v="64328"/>
    <d v="2023-01-28T00:00:00"/>
    <n v="95300"/>
    <n v="95300"/>
    <s v="B)Factura sin saldo ERP"/>
    <x v="1"/>
    <m/>
    <n v="0"/>
    <m/>
    <m/>
    <n v="95300"/>
    <n v="1222230831"/>
    <n v="0"/>
    <s v="OK"/>
    <n v="95300"/>
    <n v="0"/>
    <n v="0"/>
    <n v="0"/>
    <n v="95300"/>
    <n v="0"/>
    <m/>
    <n v="0"/>
    <m/>
    <n v="0"/>
    <n v="0"/>
    <n v="0"/>
    <m/>
    <m/>
    <d v="2023-02-14T00:00:00"/>
    <m/>
    <n v="2"/>
    <m/>
    <m/>
    <n v="1"/>
    <n v="20230228"/>
    <n v="20230214"/>
    <n v="95300"/>
    <n v="0"/>
    <d v="2023-04-30T00:00:00"/>
  </r>
  <r>
    <n v="901201887"/>
    <s v="HOSPITAL DE ALTA COMPLEJIDAD DEL PUTUMAYO SAS ZOMAC "/>
    <s v="FEC"/>
    <n v="71284"/>
    <s v="901201887_FEC_71284"/>
    <s v="FEC"/>
    <n v="71284"/>
    <d v="2023-03-12T00:00:00"/>
    <n v="955800"/>
    <n v="955800"/>
    <s v="B)Factura sin saldo ERP"/>
    <x v="1"/>
    <m/>
    <n v="0"/>
    <m/>
    <m/>
    <m/>
    <m/>
    <n v="955800"/>
    <s v="OK"/>
    <n v="955800"/>
    <n v="0"/>
    <n v="0"/>
    <n v="0"/>
    <n v="955800"/>
    <n v="0"/>
    <m/>
    <n v="0"/>
    <m/>
    <n v="0"/>
    <n v="0"/>
    <n v="0"/>
    <m/>
    <m/>
    <d v="2023-04-18T00:00:00"/>
    <m/>
    <n v="2"/>
    <m/>
    <m/>
    <n v="1"/>
    <n v="20230430"/>
    <n v="20230418"/>
    <n v="955800"/>
    <n v="0"/>
    <d v="2023-04-30T00:00:00"/>
  </r>
  <r>
    <n v="901201887"/>
    <s v="HOSPITAL DE ALTA COMPLEJIDAD DEL PUTUMAYO SAS ZOMAC "/>
    <s v="FEC"/>
    <n v="73025"/>
    <s v="901201887_FEC_73025"/>
    <s v="FEC"/>
    <n v="73025"/>
    <d v="2023-03-26T00:00:00"/>
    <n v="779300"/>
    <n v="779300"/>
    <s v="B)Factura sin saldo ERP"/>
    <x v="1"/>
    <m/>
    <n v="0"/>
    <m/>
    <m/>
    <m/>
    <m/>
    <n v="779300"/>
    <s v="OK"/>
    <n v="779300"/>
    <n v="0"/>
    <n v="0"/>
    <n v="0"/>
    <n v="779300"/>
    <n v="0"/>
    <m/>
    <n v="0"/>
    <m/>
    <n v="0"/>
    <n v="0"/>
    <n v="0"/>
    <m/>
    <m/>
    <d v="2023-04-18T00:00:00"/>
    <m/>
    <n v="2"/>
    <m/>
    <m/>
    <n v="1"/>
    <n v="20230430"/>
    <n v="20230421"/>
    <n v="779300"/>
    <n v="0"/>
    <d v="2023-04-30T00:00:00"/>
  </r>
  <r>
    <n v="901201887"/>
    <s v="HOSPITAL DE ALTA COMPLEJIDAD DEL PUTUMAYO SAS ZOMAC "/>
    <s v="FEL"/>
    <n v="807"/>
    <s v="901201887_FEL_807"/>
    <s v="FEL"/>
    <n v="807"/>
    <d v="2021-11-17T00:00:00"/>
    <n v="74600"/>
    <n v="600"/>
    <s v="B)Factura sin saldo ERP/conciliar diferencia valor de factura"/>
    <x v="1"/>
    <m/>
    <n v="0"/>
    <m/>
    <m/>
    <m/>
    <m/>
    <n v="0"/>
    <s v="OK"/>
    <n v="74000"/>
    <n v="0"/>
    <n v="0"/>
    <n v="0"/>
    <n v="74000"/>
    <n v="0"/>
    <m/>
    <n v="0"/>
    <m/>
    <n v="0"/>
    <n v="0"/>
    <n v="0"/>
    <m/>
    <m/>
    <d v="2021-12-09T00:00:00"/>
    <m/>
    <n v="2"/>
    <m/>
    <m/>
    <n v="2"/>
    <n v="20220930"/>
    <n v="20220930"/>
    <n v="74000"/>
    <n v="0"/>
    <d v="2023-04-30T00:00:00"/>
  </r>
  <r>
    <n v="901201887"/>
    <s v="HOSPITAL DE ALTA COMPLEJIDAD DEL PUTUMAYO SAS ZOMAC "/>
    <s v="FEL"/>
    <n v="12761"/>
    <s v="901201887_FEL_12761"/>
    <s v="FEL"/>
    <n v="12761"/>
    <d v="2022-01-30T00:00:00"/>
    <n v="2538104"/>
    <n v="2538104"/>
    <s v="C)Glosas total pendiente por respuesta de IPS"/>
    <x v="2"/>
    <s v="DEVOLUCION"/>
    <n v="2538104"/>
    <m/>
    <m/>
    <m/>
    <m/>
    <n v="0"/>
    <s v="OK"/>
    <n v="2538104"/>
    <n v="0"/>
    <n v="0"/>
    <n v="0"/>
    <n v="0"/>
    <n v="0"/>
    <m/>
    <n v="2538104"/>
    <s v="AUTORI: SE DEVUELVE FACTURA CON SOPORTES COMPLETOS LOSSERVICIOS FACTURADOS NO CUENTAN CON LA AUTORIZACION SOLICITARLA Y LOS PROCEDIMIENTOS DE URGNCIA .ESPECIALISTAS Y LABORATORIOS Y SALAS ESTAN POR ENCIMA TARISFARIO SOAT .YUFREY HERNA"/>
    <n v="2538104"/>
    <n v="0"/>
    <n v="0"/>
    <m/>
    <m/>
    <d v="2022-02-07T00:00:00"/>
    <m/>
    <n v="9"/>
    <m/>
    <s v="SI"/>
    <n v="1"/>
    <n v="21001231"/>
    <n v="20220905"/>
    <n v="2538104"/>
    <n v="0"/>
    <d v="2023-04-30T00:00:00"/>
  </r>
  <r>
    <n v="901201887"/>
    <s v="HOSPITAL DE ALTA COMPLEJIDAD DEL PUTUMAYO SAS ZOMAC "/>
    <s v="FEC"/>
    <n v="72697"/>
    <s v="901201887_FEC_72697"/>
    <s v="FEC"/>
    <n v="72697"/>
    <d v="2023-03-24T00:00:00"/>
    <n v="2962342"/>
    <n v="2962342"/>
    <s v="C)Glosas total pendiente por respuesta de IPS"/>
    <x v="2"/>
    <s v="DEVOLUCION"/>
    <n v="2962342"/>
    <m/>
    <m/>
    <m/>
    <m/>
    <n v="0"/>
    <s v="OK"/>
    <n v="2962342"/>
    <n v="0"/>
    <n v="0"/>
    <n v="0"/>
    <n v="0"/>
    <n v="0"/>
    <m/>
    <n v="2962342"/>
    <s v="AUT/TARIFA:SE REALIZA DEVOLUCION CON SOPORTES COMPLETOS,FACTURA HOSPITALARIA NO CUENTAN CON AUTORIZACION NAP DE 15 DIGITOS Y SE RECONOCE SOAT 2023 SEGUN TARIFAS PACTADAS.CAROLINA MOSQUERA"/>
    <n v="2962342"/>
    <n v="0"/>
    <n v="0"/>
    <m/>
    <m/>
    <d v="2023-04-18T00:00:00"/>
    <m/>
    <n v="9"/>
    <m/>
    <s v="SI"/>
    <n v="1"/>
    <n v="21001231"/>
    <n v="20230418"/>
    <n v="2962342"/>
    <n v="0"/>
    <d v="2023-04-30T00:00:00"/>
  </r>
  <r>
    <n v="901201887"/>
    <s v="HOSPITAL DE ALTA COMPLEJIDAD DEL PUTUMAYO SAS ZOMAC "/>
    <s v="FEC"/>
    <n v="72896"/>
    <s v="901201887_FEC_72896"/>
    <s v="FEC"/>
    <n v="72896"/>
    <d v="2023-03-25T00:00:00"/>
    <n v="22416128"/>
    <n v="22416128"/>
    <s v="C)Glosas total pendiente por respuesta de IPS"/>
    <x v="2"/>
    <s v="DEVOLUCION"/>
    <n v="22416128"/>
    <m/>
    <m/>
    <m/>
    <m/>
    <n v="0"/>
    <s v="OK"/>
    <n v="22416128"/>
    <n v="0"/>
    <n v="0"/>
    <n v="0"/>
    <n v="0"/>
    <n v="0"/>
    <m/>
    <n v="22416128"/>
    <s v="AUT/TARIFAS;SE DEVUELVE FACTURA HOSPITARAIA COMPLETA,SERVICIOS DE INTERNACION NO CUENTAN CON AUTORIZACION NAP DE 15 DIGITOS Y SE RECONOCE TARIFAS SOAT 2023 SEGUN TARIFAS PACTADAS.CAROLINA MOSQUERA"/>
    <n v="22416128"/>
    <n v="0"/>
    <n v="0"/>
    <m/>
    <m/>
    <d v="2023-04-18T00:00:00"/>
    <m/>
    <n v="9"/>
    <m/>
    <s v="SI"/>
    <n v="1"/>
    <n v="21001231"/>
    <n v="20230418"/>
    <n v="22416128"/>
    <n v="0"/>
    <d v="2023-04-30T00:00:00"/>
  </r>
  <r>
    <n v="901201887"/>
    <s v="HOSPITAL DE ALTA COMPLEJIDAD DEL PUTUMAYO SAS ZOMAC "/>
    <s v="FEC"/>
    <n v="43083"/>
    <s v="901201887_FEC_43083"/>
    <s v="FEC"/>
    <n v="43083"/>
    <d v="2022-08-31T00:00:00"/>
    <n v="3987713"/>
    <n v="3987713"/>
    <s v="C)Glosas total pendiente por respuesta de IPS"/>
    <x v="2"/>
    <s v="DEVOLUCION"/>
    <n v="3987713"/>
    <m/>
    <m/>
    <m/>
    <m/>
    <n v="0"/>
    <s v="OK"/>
    <n v="3987713"/>
    <n v="0"/>
    <n v="0"/>
    <n v="0"/>
    <n v="0"/>
    <n v="0"/>
    <m/>
    <n v="3987713"/>
    <s v="AUTO: SE DEVUELVE FACTURA CPON SOPORTES COMPLETOSLOS SERVICIOS FACTURADOS NO CUENTAN CON AUTORIZACION.Y FACURADOS POR ENCIMA DEL TARISFARIO SOAT. LABORATORIOSCONSULTAS DE ESPECIALISTAS Y RX Y ECOCARDIOGRAMAS.YUFREY HER"/>
    <n v="3987713"/>
    <n v="0"/>
    <n v="0"/>
    <m/>
    <m/>
    <d v="2022-09-05T00:00:00"/>
    <m/>
    <n v="9"/>
    <m/>
    <s v="SI"/>
    <n v="1"/>
    <n v="21001231"/>
    <n v="20220905"/>
    <n v="3987713"/>
    <n v="0"/>
    <d v="2023-04-30T00:00:00"/>
  </r>
  <r>
    <n v="901201887"/>
    <s v="HOSPITAL DE ALTA COMPLEJIDAD DEL PUTUMAYO SAS ZOMAC "/>
    <s v="FEC"/>
    <n v="53881"/>
    <s v="901201887_FEC_53881"/>
    <s v="FEC"/>
    <n v="53881"/>
    <d v="2022-11-17T00:00:00"/>
    <n v="4077100"/>
    <n v="4077100"/>
    <s v="C)Glosas total pendiente por respuesta de IPS"/>
    <x v="2"/>
    <s v="DEVOLUCION"/>
    <n v="4077100"/>
    <m/>
    <m/>
    <m/>
    <m/>
    <n v="0"/>
    <s v="OK"/>
    <n v="4077100"/>
    <n v="0"/>
    <n v="0"/>
    <n v="0"/>
    <n v="0"/>
    <n v="0"/>
    <m/>
    <n v="4077100"/>
    <s v="AUT: Se devuelve factura completa servicios de internacionno autorizados. favor anexar nap de 15 digitos.Gladys Vivas."/>
    <n v="4077100"/>
    <n v="0"/>
    <n v="0"/>
    <m/>
    <m/>
    <d v="2022-12-16T00:00:00"/>
    <m/>
    <n v="9"/>
    <m/>
    <s v="SI"/>
    <n v="1"/>
    <n v="21001231"/>
    <n v="20221216"/>
    <n v="40771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numFmtId="164" showAll="0"/>
    <pivotField showAll="0"/>
    <pivotField showAll="0"/>
    <pivotField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showGridLines="0" zoomScale="120" zoomScaleNormal="120" workbookViewId="0">
      <selection activeCell="E17" sqref="E17"/>
    </sheetView>
  </sheetViews>
  <sheetFormatPr baseColWidth="10" defaultRowHeight="15" x14ac:dyDescent="0.25"/>
  <cols>
    <col min="1" max="1" width="13.42578125" customWidth="1"/>
    <col min="2" max="2" width="13.7109375" customWidth="1"/>
    <col min="3" max="3" width="9.7109375" customWidth="1"/>
    <col min="4" max="4" width="8.85546875" customWidth="1"/>
    <col min="5" max="6" width="11.140625" customWidth="1"/>
    <col min="7" max="7" width="13" customWidth="1"/>
    <col min="8" max="8" width="12" customWidth="1"/>
    <col min="9" max="9" width="15.7109375" bestFit="1" customWidth="1"/>
    <col min="10" max="10" width="12.5703125" customWidth="1"/>
  </cols>
  <sheetData>
    <row r="1" spans="1:1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5">
        <v>901201887</v>
      </c>
      <c r="B2" s="5" t="s">
        <v>11</v>
      </c>
      <c r="C2" s="5" t="s">
        <v>12</v>
      </c>
      <c r="D2" s="5">
        <v>43083</v>
      </c>
      <c r="E2" s="7">
        <f>DATE(2022,8,31)</f>
        <v>44804</v>
      </c>
      <c r="F2" s="7">
        <f>DATE(2022,9,5)</f>
        <v>44809</v>
      </c>
      <c r="G2" s="3">
        <v>3987713</v>
      </c>
      <c r="H2" s="3">
        <v>3987713</v>
      </c>
      <c r="I2" s="6" t="s">
        <v>13</v>
      </c>
      <c r="J2" s="6" t="s">
        <v>14</v>
      </c>
      <c r="K2" s="4">
        <v>0</v>
      </c>
    </row>
    <row r="3" spans="1:11" x14ac:dyDescent="0.25">
      <c r="A3" s="5">
        <v>901201887</v>
      </c>
      <c r="B3" s="5" t="s">
        <v>11</v>
      </c>
      <c r="C3" s="5" t="s">
        <v>12</v>
      </c>
      <c r="D3" s="5">
        <v>53881</v>
      </c>
      <c r="E3" s="7">
        <f>DATE(2022,11,17)</f>
        <v>44882</v>
      </c>
      <c r="F3" s="7">
        <f>DATE(2022,12,16)</f>
        <v>44911</v>
      </c>
      <c r="G3" s="3">
        <v>4077100</v>
      </c>
      <c r="H3" s="3">
        <v>4077100</v>
      </c>
      <c r="I3" s="6" t="s">
        <v>13</v>
      </c>
      <c r="J3" s="6" t="s">
        <v>14</v>
      </c>
      <c r="K3" s="4">
        <v>0</v>
      </c>
    </row>
    <row r="4" spans="1:11" x14ac:dyDescent="0.25">
      <c r="A4" s="5">
        <v>901201887</v>
      </c>
      <c r="B4" s="5" t="s">
        <v>11</v>
      </c>
      <c r="C4" s="5" t="s">
        <v>12</v>
      </c>
      <c r="D4" s="5">
        <v>57610</v>
      </c>
      <c r="E4" s="7">
        <f>DATE(2022,12,9)</f>
        <v>44904</v>
      </c>
      <c r="F4" s="7">
        <f>DATE(2023,1,20)</f>
        <v>44946</v>
      </c>
      <c r="G4" s="3">
        <v>180042</v>
      </c>
      <c r="H4" s="3">
        <v>180042</v>
      </c>
      <c r="I4" s="6" t="s">
        <v>13</v>
      </c>
      <c r="J4" s="6" t="s">
        <v>14</v>
      </c>
      <c r="K4" s="4">
        <v>0</v>
      </c>
    </row>
    <row r="5" spans="1:11" x14ac:dyDescent="0.25">
      <c r="A5" s="5">
        <v>901201887</v>
      </c>
      <c r="B5" s="5" t="s">
        <v>11</v>
      </c>
      <c r="C5" s="5" t="s">
        <v>12</v>
      </c>
      <c r="D5" s="5">
        <v>64328</v>
      </c>
      <c r="E5" s="7">
        <f>DATE(2023,1,28)</f>
        <v>44954</v>
      </c>
      <c r="F5" s="7">
        <f>DATE(2023,2,14)</f>
        <v>44971</v>
      </c>
      <c r="G5" s="3">
        <v>95300</v>
      </c>
      <c r="H5" s="3">
        <v>95300</v>
      </c>
      <c r="I5" s="6" t="s">
        <v>13</v>
      </c>
      <c r="J5" s="6" t="s">
        <v>14</v>
      </c>
      <c r="K5" s="4">
        <v>0</v>
      </c>
    </row>
    <row r="6" spans="1:11" x14ac:dyDescent="0.25">
      <c r="A6" s="5">
        <v>901201887</v>
      </c>
      <c r="B6" s="5" t="s">
        <v>11</v>
      </c>
      <c r="C6" s="5" t="s">
        <v>12</v>
      </c>
      <c r="D6" s="5">
        <v>71284</v>
      </c>
      <c r="E6" s="7">
        <f>DATE(2023,3,12)</f>
        <v>44997</v>
      </c>
      <c r="F6" s="7">
        <f>DATE(2023,4,18)</f>
        <v>45034</v>
      </c>
      <c r="G6" s="3">
        <v>955800</v>
      </c>
      <c r="H6" s="3">
        <v>955800</v>
      </c>
      <c r="I6" s="6" t="s">
        <v>13</v>
      </c>
      <c r="J6" s="6" t="s">
        <v>14</v>
      </c>
      <c r="K6" s="4">
        <v>0</v>
      </c>
    </row>
    <row r="7" spans="1:11" x14ac:dyDescent="0.25">
      <c r="A7" s="5">
        <v>901201887</v>
      </c>
      <c r="B7" s="5" t="s">
        <v>11</v>
      </c>
      <c r="C7" s="5" t="s">
        <v>12</v>
      </c>
      <c r="D7" s="5">
        <v>72697</v>
      </c>
      <c r="E7" s="7">
        <f>DATE(2023,3,24)</f>
        <v>45009</v>
      </c>
      <c r="F7" s="7">
        <f>DATE(2023,4,18)</f>
        <v>45034</v>
      </c>
      <c r="G7" s="3">
        <v>2962342</v>
      </c>
      <c r="H7" s="3">
        <v>2962342</v>
      </c>
      <c r="I7" s="6" t="s">
        <v>13</v>
      </c>
      <c r="J7" s="6" t="s">
        <v>14</v>
      </c>
      <c r="K7" s="4">
        <v>0</v>
      </c>
    </row>
    <row r="8" spans="1:11" x14ac:dyDescent="0.25">
      <c r="A8" s="5">
        <v>901201887</v>
      </c>
      <c r="B8" s="5" t="s">
        <v>11</v>
      </c>
      <c r="C8" s="5" t="s">
        <v>12</v>
      </c>
      <c r="D8" s="5">
        <v>72896</v>
      </c>
      <c r="E8" s="7">
        <f>DATE(2023,3,25)</f>
        <v>45010</v>
      </c>
      <c r="F8" s="7">
        <f>DATE(2023,4,18)</f>
        <v>45034</v>
      </c>
      <c r="G8" s="3">
        <v>22416128</v>
      </c>
      <c r="H8" s="3">
        <v>22416128</v>
      </c>
      <c r="I8" s="6" t="s">
        <v>13</v>
      </c>
      <c r="J8" s="6" t="s">
        <v>14</v>
      </c>
      <c r="K8" s="4">
        <v>0</v>
      </c>
    </row>
    <row r="9" spans="1:11" x14ac:dyDescent="0.25">
      <c r="A9" s="5">
        <v>901201887</v>
      </c>
      <c r="B9" s="5" t="s">
        <v>11</v>
      </c>
      <c r="C9" s="5" t="s">
        <v>12</v>
      </c>
      <c r="D9" s="5">
        <v>73025</v>
      </c>
      <c r="E9" s="7">
        <f>DATE(2023,3,26)</f>
        <v>45011</v>
      </c>
      <c r="F9" s="7">
        <f>DATE(2023,4,18)</f>
        <v>45034</v>
      </c>
      <c r="G9" s="3">
        <v>779300</v>
      </c>
      <c r="H9" s="3">
        <v>779300</v>
      </c>
      <c r="I9" s="6" t="s">
        <v>13</v>
      </c>
      <c r="J9" s="6" t="s">
        <v>14</v>
      </c>
      <c r="K9" s="4">
        <v>0</v>
      </c>
    </row>
    <row r="10" spans="1:11" x14ac:dyDescent="0.25">
      <c r="A10" s="5">
        <v>901201887</v>
      </c>
      <c r="B10" s="5" t="s">
        <v>11</v>
      </c>
      <c r="C10" s="5" t="s">
        <v>15</v>
      </c>
      <c r="D10" s="5">
        <v>807</v>
      </c>
      <c r="E10" s="7">
        <f>DATE(2021,11,17)</f>
        <v>44517</v>
      </c>
      <c r="F10" s="7">
        <f>DATE(2021,12,9)</f>
        <v>44539</v>
      </c>
      <c r="G10" s="3">
        <v>74600</v>
      </c>
      <c r="H10" s="3">
        <v>600</v>
      </c>
      <c r="I10" s="6" t="s">
        <v>13</v>
      </c>
      <c r="J10" s="6" t="s">
        <v>14</v>
      </c>
      <c r="K10" s="4">
        <v>0</v>
      </c>
    </row>
    <row r="11" spans="1:11" x14ac:dyDescent="0.25">
      <c r="A11" s="5">
        <v>901201887</v>
      </c>
      <c r="B11" s="5" t="s">
        <v>11</v>
      </c>
      <c r="C11" s="5" t="s">
        <v>15</v>
      </c>
      <c r="D11" s="5">
        <v>12761</v>
      </c>
      <c r="E11" s="7">
        <f>DATE(2022,1,30)</f>
        <v>44591</v>
      </c>
      <c r="F11" s="7">
        <f>DATE(2022,2,7)</f>
        <v>44599</v>
      </c>
      <c r="G11" s="3">
        <v>2538104</v>
      </c>
      <c r="H11" s="3">
        <v>2538104</v>
      </c>
      <c r="I11" s="6" t="s">
        <v>13</v>
      </c>
      <c r="J11" s="6" t="s">
        <v>14</v>
      </c>
      <c r="K11" s="4">
        <v>0</v>
      </c>
    </row>
    <row r="12" spans="1:11" x14ac:dyDescent="0.25">
      <c r="A12" s="5">
        <v>901201887</v>
      </c>
      <c r="B12" s="5" t="s">
        <v>11</v>
      </c>
      <c r="C12" s="5" t="s">
        <v>15</v>
      </c>
      <c r="D12" s="5">
        <v>12762</v>
      </c>
      <c r="E12" s="7">
        <f>DATE(2022,1,30)</f>
        <v>44591</v>
      </c>
      <c r="F12" s="7">
        <f>DATE(2022,2,7)</f>
        <v>44599</v>
      </c>
      <c r="G12" s="3">
        <v>80832</v>
      </c>
      <c r="H12" s="3">
        <v>80832</v>
      </c>
      <c r="I12" s="6" t="s">
        <v>13</v>
      </c>
      <c r="J12" s="6" t="s">
        <v>14</v>
      </c>
      <c r="K12" s="4">
        <v>0</v>
      </c>
    </row>
    <row r="13" spans="1:11" x14ac:dyDescent="0.25">
      <c r="H13" s="8">
        <f>SUM(H2:H12)</f>
        <v>38073261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3"/>
  <sheetViews>
    <sheetView showGridLines="0" zoomScale="73" zoomScaleNormal="73" workbookViewId="0">
      <selection activeCell="E21" sqref="E21"/>
    </sheetView>
  </sheetViews>
  <sheetFormatPr baseColWidth="10" defaultRowHeight="15" x14ac:dyDescent="0.25"/>
  <cols>
    <col min="1" max="1" width="11.85546875" bestFit="1" customWidth="1"/>
    <col min="2" max="2" width="56.85546875" bestFit="1" customWidth="1"/>
    <col min="3" max="3" width="14.42578125" bestFit="1" customWidth="1"/>
    <col min="5" max="5" width="23" bestFit="1" customWidth="1"/>
    <col min="8" max="8" width="15.140625" bestFit="1" customWidth="1"/>
    <col min="9" max="10" width="16" bestFit="1" customWidth="1"/>
    <col min="12" max="12" width="47" bestFit="1" customWidth="1"/>
    <col min="13" max="13" width="15.140625" bestFit="1" customWidth="1"/>
    <col min="14" max="14" width="14.85546875" bestFit="1" customWidth="1"/>
    <col min="15" max="15" width="12.28515625" bestFit="1" customWidth="1"/>
    <col min="16" max="16" width="26.140625" bestFit="1" customWidth="1"/>
    <col min="17" max="17" width="12.28515625" style="58" bestFit="1" customWidth="1"/>
    <col min="18" max="18" width="13" bestFit="1" customWidth="1"/>
    <col min="19" max="19" width="11.85546875" bestFit="1" customWidth="1"/>
    <col min="20" max="20" width="12.85546875" bestFit="1" customWidth="1"/>
    <col min="21" max="21" width="16" bestFit="1" customWidth="1"/>
    <col min="22" max="23" width="13.42578125" bestFit="1" customWidth="1"/>
    <col min="24" max="24" width="17.5703125" customWidth="1"/>
    <col min="26" max="26" width="14.42578125" bestFit="1" customWidth="1"/>
    <col min="27" max="27" width="11.85546875" customWidth="1"/>
    <col min="28" max="28" width="14.42578125" bestFit="1" customWidth="1"/>
    <col min="29" max="29" width="14.140625" customWidth="1"/>
    <col min="30" max="30" width="13" bestFit="1" customWidth="1"/>
    <col min="31" max="31" width="15.28515625" customWidth="1"/>
    <col min="32" max="32" width="11.7109375" bestFit="1" customWidth="1"/>
    <col min="33" max="33" width="16.5703125" customWidth="1"/>
    <col min="34" max="34" width="16.85546875" customWidth="1"/>
    <col min="35" max="35" width="14.5703125" bestFit="1" customWidth="1"/>
    <col min="43" max="43" width="14.28515625" bestFit="1" customWidth="1"/>
    <col min="44" max="44" width="14.42578125" bestFit="1" customWidth="1"/>
    <col min="45" max="45" width="12.28515625" bestFit="1" customWidth="1"/>
  </cols>
  <sheetData>
    <row r="1" spans="1:45" x14ac:dyDescent="0.25">
      <c r="I1" s="59">
        <f>SUBTOTAL(9,I3:I13)</f>
        <v>38147261</v>
      </c>
      <c r="J1" s="59">
        <f>SUBTOTAL(9,J3:J13)</f>
        <v>38073261</v>
      </c>
      <c r="N1" s="59">
        <f>SUBTOTAL(9,N3:N13)</f>
        <v>35981387</v>
      </c>
      <c r="Q1" s="59">
        <f>SUBTOTAL(9,Q3:Q13)</f>
        <v>176132</v>
      </c>
      <c r="S1" s="59">
        <f>SUBTOTAL(9,S3:S13)</f>
        <v>1915142</v>
      </c>
    </row>
    <row r="2" spans="1:45" ht="60" x14ac:dyDescent="0.25">
      <c r="A2" s="1" t="s">
        <v>0</v>
      </c>
      <c r="B2" s="1" t="s">
        <v>39</v>
      </c>
      <c r="C2" s="1" t="s">
        <v>2</v>
      </c>
      <c r="D2" s="1" t="s">
        <v>40</v>
      </c>
      <c r="E2" s="51" t="s">
        <v>41</v>
      </c>
      <c r="F2" s="1" t="s">
        <v>42</v>
      </c>
      <c r="G2" s="1" t="s">
        <v>43</v>
      </c>
      <c r="H2" s="1" t="s">
        <v>44</v>
      </c>
      <c r="I2" s="52" t="s">
        <v>45</v>
      </c>
      <c r="J2" s="52" t="s">
        <v>46</v>
      </c>
      <c r="K2" s="1" t="s">
        <v>47</v>
      </c>
      <c r="L2" s="53" t="s">
        <v>48</v>
      </c>
      <c r="M2" s="53" t="s">
        <v>49</v>
      </c>
      <c r="N2" s="54" t="s">
        <v>50</v>
      </c>
      <c r="O2" s="53" t="s">
        <v>51</v>
      </c>
      <c r="P2" s="53" t="s">
        <v>52</v>
      </c>
      <c r="Q2" s="54" t="s">
        <v>53</v>
      </c>
      <c r="R2" s="53" t="s">
        <v>54</v>
      </c>
      <c r="S2" s="54" t="s">
        <v>55</v>
      </c>
      <c r="T2" s="1" t="s">
        <v>56</v>
      </c>
      <c r="U2" s="52" t="s">
        <v>57</v>
      </c>
      <c r="V2" s="55" t="s">
        <v>58</v>
      </c>
      <c r="W2" s="55" t="s">
        <v>59</v>
      </c>
      <c r="X2" s="52" t="s">
        <v>60</v>
      </c>
      <c r="Y2" s="52" t="s">
        <v>61</v>
      </c>
      <c r="Z2" s="56" t="s">
        <v>62</v>
      </c>
      <c r="AA2" s="56" t="s">
        <v>63</v>
      </c>
      <c r="AB2" s="56" t="s">
        <v>64</v>
      </c>
      <c r="AC2" s="56" t="s">
        <v>65</v>
      </c>
      <c r="AD2" s="52" t="s">
        <v>66</v>
      </c>
      <c r="AE2" s="54" t="s">
        <v>67</v>
      </c>
      <c r="AF2" s="54" t="s">
        <v>68</v>
      </c>
      <c r="AG2" s="53" t="s">
        <v>69</v>
      </c>
      <c r="AH2" s="53" t="s">
        <v>70</v>
      </c>
      <c r="AI2" s="1" t="s">
        <v>71</v>
      </c>
      <c r="AJ2" s="1" t="s">
        <v>72</v>
      </c>
      <c r="AK2" s="51" t="s">
        <v>73</v>
      </c>
      <c r="AL2" s="1" t="s">
        <v>74</v>
      </c>
      <c r="AM2" s="1" t="s">
        <v>75</v>
      </c>
      <c r="AN2" s="1" t="s">
        <v>76</v>
      </c>
      <c r="AO2" s="1" t="s">
        <v>77</v>
      </c>
      <c r="AP2" s="1" t="s">
        <v>78</v>
      </c>
      <c r="AQ2" s="52" t="s">
        <v>79</v>
      </c>
      <c r="AR2" s="52" t="s">
        <v>80</v>
      </c>
      <c r="AS2" s="1" t="s">
        <v>81</v>
      </c>
    </row>
    <row r="3" spans="1:45" x14ac:dyDescent="0.25">
      <c r="A3" s="5">
        <v>901201887</v>
      </c>
      <c r="B3" s="5" t="s">
        <v>11</v>
      </c>
      <c r="C3" s="5" t="s">
        <v>15</v>
      </c>
      <c r="D3" s="5">
        <v>12762</v>
      </c>
      <c r="E3" s="5" t="s">
        <v>82</v>
      </c>
      <c r="F3" s="5" t="s">
        <v>15</v>
      </c>
      <c r="G3" s="5">
        <v>12762</v>
      </c>
      <c r="H3" s="57">
        <v>44591</v>
      </c>
      <c r="I3" s="3">
        <v>80832</v>
      </c>
      <c r="J3" s="3">
        <v>80832</v>
      </c>
      <c r="K3" s="5" t="s">
        <v>83</v>
      </c>
      <c r="L3" s="5" t="s">
        <v>107</v>
      </c>
      <c r="M3" s="5"/>
      <c r="N3" s="3">
        <v>0</v>
      </c>
      <c r="O3" s="5" t="s">
        <v>84</v>
      </c>
      <c r="P3" s="5" t="s">
        <v>106</v>
      </c>
      <c r="Q3" s="3">
        <v>80832</v>
      </c>
      <c r="R3" s="5">
        <v>1222181051</v>
      </c>
      <c r="S3" s="3">
        <v>0</v>
      </c>
      <c r="T3" s="5" t="s">
        <v>85</v>
      </c>
      <c r="U3" s="3">
        <v>80832</v>
      </c>
      <c r="V3" s="3">
        <v>0</v>
      </c>
      <c r="W3" s="3">
        <v>0</v>
      </c>
      <c r="X3" s="3">
        <v>0</v>
      </c>
      <c r="Y3" s="3">
        <v>80832</v>
      </c>
      <c r="Z3" s="3">
        <v>0</v>
      </c>
      <c r="AA3" s="5"/>
      <c r="AB3" s="3">
        <v>0</v>
      </c>
      <c r="AC3" s="5"/>
      <c r="AD3" s="3">
        <v>0</v>
      </c>
      <c r="AE3" s="3">
        <v>0</v>
      </c>
      <c r="AF3" s="3">
        <v>0</v>
      </c>
      <c r="AG3" s="5"/>
      <c r="AH3" s="5"/>
      <c r="AI3" s="57">
        <v>44599</v>
      </c>
      <c r="AJ3" s="5"/>
      <c r="AK3" s="5">
        <v>2</v>
      </c>
      <c r="AL3" s="5"/>
      <c r="AM3" s="5"/>
      <c r="AN3" s="5">
        <v>1</v>
      </c>
      <c r="AO3" s="5">
        <v>20220929</v>
      </c>
      <c r="AP3" s="5">
        <v>20220905</v>
      </c>
      <c r="AQ3" s="3">
        <v>80832</v>
      </c>
      <c r="AR3" s="3">
        <v>0</v>
      </c>
      <c r="AS3" s="57">
        <v>45046</v>
      </c>
    </row>
    <row r="4" spans="1:45" x14ac:dyDescent="0.25">
      <c r="A4" s="5">
        <v>901201887</v>
      </c>
      <c r="B4" s="5" t="s">
        <v>11</v>
      </c>
      <c r="C4" s="5" t="s">
        <v>12</v>
      </c>
      <c r="D4" s="5">
        <v>57610</v>
      </c>
      <c r="E4" s="5" t="s">
        <v>86</v>
      </c>
      <c r="F4" s="5" t="s">
        <v>12</v>
      </c>
      <c r="G4" s="5">
        <v>57610</v>
      </c>
      <c r="H4" s="57">
        <v>44904</v>
      </c>
      <c r="I4" s="3">
        <v>180042</v>
      </c>
      <c r="J4" s="3">
        <v>180042</v>
      </c>
      <c r="K4" s="5" t="s">
        <v>83</v>
      </c>
      <c r="L4" s="5" t="s">
        <v>108</v>
      </c>
      <c r="M4" s="5"/>
      <c r="N4" s="3">
        <v>0</v>
      </c>
      <c r="O4" s="5"/>
      <c r="P4" s="5"/>
      <c r="Q4" s="3"/>
      <c r="R4" s="5"/>
      <c r="S4" s="3">
        <v>180042</v>
      </c>
      <c r="T4" s="5" t="s">
        <v>85</v>
      </c>
      <c r="U4" s="3">
        <v>180042</v>
      </c>
      <c r="V4" s="3">
        <v>0</v>
      </c>
      <c r="W4" s="3">
        <v>0</v>
      </c>
      <c r="X4" s="3">
        <v>0</v>
      </c>
      <c r="Y4" s="3">
        <v>180042</v>
      </c>
      <c r="Z4" s="3">
        <v>0</v>
      </c>
      <c r="AA4" s="5"/>
      <c r="AB4" s="3">
        <v>0</v>
      </c>
      <c r="AC4" s="5"/>
      <c r="AD4" s="3">
        <v>0</v>
      </c>
      <c r="AE4" s="3">
        <v>0</v>
      </c>
      <c r="AF4" s="3">
        <v>0</v>
      </c>
      <c r="AG4" s="5"/>
      <c r="AH4" s="5"/>
      <c r="AI4" s="57">
        <v>44946</v>
      </c>
      <c r="AJ4" s="5"/>
      <c r="AK4" s="5">
        <v>2</v>
      </c>
      <c r="AL4" s="5"/>
      <c r="AM4" s="5"/>
      <c r="AN4" s="5">
        <v>1</v>
      </c>
      <c r="AO4" s="5">
        <v>20230430</v>
      </c>
      <c r="AP4" s="5">
        <v>20230419</v>
      </c>
      <c r="AQ4" s="3">
        <v>180042</v>
      </c>
      <c r="AR4" s="3">
        <v>0</v>
      </c>
      <c r="AS4" s="57">
        <v>45046</v>
      </c>
    </row>
    <row r="5" spans="1:45" x14ac:dyDescent="0.25">
      <c r="A5" s="5">
        <v>901201887</v>
      </c>
      <c r="B5" s="5" t="s">
        <v>11</v>
      </c>
      <c r="C5" s="5" t="s">
        <v>12</v>
      </c>
      <c r="D5" s="5">
        <v>64328</v>
      </c>
      <c r="E5" s="5" t="s">
        <v>87</v>
      </c>
      <c r="F5" s="5" t="s">
        <v>12</v>
      </c>
      <c r="G5" s="5">
        <v>64328</v>
      </c>
      <c r="H5" s="57">
        <v>44954</v>
      </c>
      <c r="I5" s="3">
        <v>95300</v>
      </c>
      <c r="J5" s="3">
        <v>95300</v>
      </c>
      <c r="K5" s="5" t="s">
        <v>83</v>
      </c>
      <c r="L5" s="5" t="s">
        <v>108</v>
      </c>
      <c r="M5" s="5"/>
      <c r="N5" s="3">
        <v>0</v>
      </c>
      <c r="O5" s="5"/>
      <c r="P5" s="5"/>
      <c r="Q5" s="3">
        <v>95300</v>
      </c>
      <c r="R5" s="5">
        <v>1222230831</v>
      </c>
      <c r="S5" s="3">
        <v>0</v>
      </c>
      <c r="T5" s="5" t="s">
        <v>85</v>
      </c>
      <c r="U5" s="3">
        <v>95300</v>
      </c>
      <c r="V5" s="3">
        <v>0</v>
      </c>
      <c r="W5" s="3">
        <v>0</v>
      </c>
      <c r="X5" s="3">
        <v>0</v>
      </c>
      <c r="Y5" s="3">
        <v>95300</v>
      </c>
      <c r="Z5" s="3">
        <v>0</v>
      </c>
      <c r="AA5" s="5"/>
      <c r="AB5" s="3">
        <v>0</v>
      </c>
      <c r="AC5" s="5"/>
      <c r="AD5" s="3">
        <v>0</v>
      </c>
      <c r="AE5" s="3">
        <v>0</v>
      </c>
      <c r="AF5" s="3">
        <v>0</v>
      </c>
      <c r="AG5" s="5"/>
      <c r="AH5" s="5"/>
      <c r="AI5" s="57">
        <v>44971</v>
      </c>
      <c r="AJ5" s="5"/>
      <c r="AK5" s="5">
        <v>2</v>
      </c>
      <c r="AL5" s="5"/>
      <c r="AM5" s="5"/>
      <c r="AN5" s="5">
        <v>1</v>
      </c>
      <c r="AO5" s="5">
        <v>20230228</v>
      </c>
      <c r="AP5" s="5">
        <v>20230214</v>
      </c>
      <c r="AQ5" s="3">
        <v>95300</v>
      </c>
      <c r="AR5" s="3">
        <v>0</v>
      </c>
      <c r="AS5" s="57">
        <v>45046</v>
      </c>
    </row>
    <row r="6" spans="1:45" x14ac:dyDescent="0.25">
      <c r="A6" s="5">
        <v>901201887</v>
      </c>
      <c r="B6" s="5" t="s">
        <v>11</v>
      </c>
      <c r="C6" s="5" t="s">
        <v>12</v>
      </c>
      <c r="D6" s="5">
        <v>71284</v>
      </c>
      <c r="E6" s="5" t="s">
        <v>88</v>
      </c>
      <c r="F6" s="5" t="s">
        <v>12</v>
      </c>
      <c r="G6" s="5">
        <v>71284</v>
      </c>
      <c r="H6" s="57">
        <v>44997</v>
      </c>
      <c r="I6" s="3">
        <v>955800</v>
      </c>
      <c r="J6" s="3">
        <v>955800</v>
      </c>
      <c r="K6" s="5" t="s">
        <v>83</v>
      </c>
      <c r="L6" s="5" t="s">
        <v>108</v>
      </c>
      <c r="M6" s="5"/>
      <c r="N6" s="3">
        <v>0</v>
      </c>
      <c r="O6" s="5"/>
      <c r="P6" s="5"/>
      <c r="Q6" s="3"/>
      <c r="R6" s="5"/>
      <c r="S6" s="3">
        <v>955800</v>
      </c>
      <c r="T6" s="5" t="s">
        <v>85</v>
      </c>
      <c r="U6" s="3">
        <v>955800</v>
      </c>
      <c r="V6" s="3">
        <v>0</v>
      </c>
      <c r="W6" s="3">
        <v>0</v>
      </c>
      <c r="X6" s="3">
        <v>0</v>
      </c>
      <c r="Y6" s="3">
        <v>955800</v>
      </c>
      <c r="Z6" s="3">
        <v>0</v>
      </c>
      <c r="AA6" s="5"/>
      <c r="AB6" s="3">
        <v>0</v>
      </c>
      <c r="AC6" s="5"/>
      <c r="AD6" s="3">
        <v>0</v>
      </c>
      <c r="AE6" s="3">
        <v>0</v>
      </c>
      <c r="AF6" s="3">
        <v>0</v>
      </c>
      <c r="AG6" s="5"/>
      <c r="AH6" s="5"/>
      <c r="AI6" s="57">
        <v>45034</v>
      </c>
      <c r="AJ6" s="5"/>
      <c r="AK6" s="5">
        <v>2</v>
      </c>
      <c r="AL6" s="5"/>
      <c r="AM6" s="5"/>
      <c r="AN6" s="5">
        <v>1</v>
      </c>
      <c r="AO6" s="5">
        <v>20230430</v>
      </c>
      <c r="AP6" s="5">
        <v>20230418</v>
      </c>
      <c r="AQ6" s="3">
        <v>955800</v>
      </c>
      <c r="AR6" s="3">
        <v>0</v>
      </c>
      <c r="AS6" s="57">
        <v>45046</v>
      </c>
    </row>
    <row r="7" spans="1:45" x14ac:dyDescent="0.25">
      <c r="A7" s="5">
        <v>901201887</v>
      </c>
      <c r="B7" s="5" t="s">
        <v>11</v>
      </c>
      <c r="C7" s="5" t="s">
        <v>12</v>
      </c>
      <c r="D7" s="5">
        <v>73025</v>
      </c>
      <c r="E7" s="5" t="s">
        <v>89</v>
      </c>
      <c r="F7" s="5" t="s">
        <v>12</v>
      </c>
      <c r="G7" s="5">
        <v>73025</v>
      </c>
      <c r="H7" s="57">
        <v>45011</v>
      </c>
      <c r="I7" s="3">
        <v>779300</v>
      </c>
      <c r="J7" s="3">
        <v>779300</v>
      </c>
      <c r="K7" s="5" t="s">
        <v>83</v>
      </c>
      <c r="L7" s="5" t="s">
        <v>108</v>
      </c>
      <c r="M7" s="5"/>
      <c r="N7" s="3">
        <v>0</v>
      </c>
      <c r="O7" s="5"/>
      <c r="P7" s="5"/>
      <c r="Q7" s="3"/>
      <c r="R7" s="5"/>
      <c r="S7" s="3">
        <v>779300</v>
      </c>
      <c r="T7" s="5" t="s">
        <v>85</v>
      </c>
      <c r="U7" s="3">
        <v>779300</v>
      </c>
      <c r="V7" s="3">
        <v>0</v>
      </c>
      <c r="W7" s="3">
        <v>0</v>
      </c>
      <c r="X7" s="3">
        <v>0</v>
      </c>
      <c r="Y7" s="3">
        <v>779300</v>
      </c>
      <c r="Z7" s="3">
        <v>0</v>
      </c>
      <c r="AA7" s="5"/>
      <c r="AB7" s="3">
        <v>0</v>
      </c>
      <c r="AC7" s="5"/>
      <c r="AD7" s="3">
        <v>0</v>
      </c>
      <c r="AE7" s="3">
        <v>0</v>
      </c>
      <c r="AF7" s="3">
        <v>0</v>
      </c>
      <c r="AG7" s="5"/>
      <c r="AH7" s="5"/>
      <c r="AI7" s="57">
        <v>45034</v>
      </c>
      <c r="AJ7" s="5"/>
      <c r="AK7" s="5">
        <v>2</v>
      </c>
      <c r="AL7" s="5"/>
      <c r="AM7" s="5"/>
      <c r="AN7" s="5">
        <v>1</v>
      </c>
      <c r="AO7" s="5">
        <v>20230430</v>
      </c>
      <c r="AP7" s="5">
        <v>20230421</v>
      </c>
      <c r="AQ7" s="3">
        <v>779300</v>
      </c>
      <c r="AR7" s="3">
        <v>0</v>
      </c>
      <c r="AS7" s="57">
        <v>45046</v>
      </c>
    </row>
    <row r="8" spans="1:45" x14ac:dyDescent="0.25">
      <c r="A8" s="5">
        <v>901201887</v>
      </c>
      <c r="B8" s="5" t="s">
        <v>11</v>
      </c>
      <c r="C8" s="5" t="s">
        <v>15</v>
      </c>
      <c r="D8" s="5">
        <v>807</v>
      </c>
      <c r="E8" s="5" t="s">
        <v>90</v>
      </c>
      <c r="F8" s="5" t="s">
        <v>15</v>
      </c>
      <c r="G8" s="5">
        <v>807</v>
      </c>
      <c r="H8" s="57">
        <v>44517</v>
      </c>
      <c r="I8" s="3">
        <v>74600</v>
      </c>
      <c r="J8" s="3">
        <v>600</v>
      </c>
      <c r="K8" s="5" t="s">
        <v>91</v>
      </c>
      <c r="L8" s="5" t="s">
        <v>108</v>
      </c>
      <c r="M8" s="5"/>
      <c r="N8" s="3">
        <v>0</v>
      </c>
      <c r="O8" s="5"/>
      <c r="P8" s="5"/>
      <c r="Q8" s="3"/>
      <c r="R8" s="5"/>
      <c r="S8" s="3">
        <v>0</v>
      </c>
      <c r="T8" s="5" t="s">
        <v>85</v>
      </c>
      <c r="U8" s="3">
        <v>74000</v>
      </c>
      <c r="V8" s="3">
        <v>0</v>
      </c>
      <c r="W8" s="3">
        <v>0</v>
      </c>
      <c r="X8" s="3">
        <v>0</v>
      </c>
      <c r="Y8" s="3">
        <v>74000</v>
      </c>
      <c r="Z8" s="3">
        <v>0</v>
      </c>
      <c r="AA8" s="5"/>
      <c r="AB8" s="3">
        <v>0</v>
      </c>
      <c r="AC8" s="5"/>
      <c r="AD8" s="3">
        <v>0</v>
      </c>
      <c r="AE8" s="3">
        <v>0</v>
      </c>
      <c r="AF8" s="3">
        <v>0</v>
      </c>
      <c r="AG8" s="5"/>
      <c r="AH8" s="5"/>
      <c r="AI8" s="57">
        <v>44539</v>
      </c>
      <c r="AJ8" s="5"/>
      <c r="AK8" s="5">
        <v>2</v>
      </c>
      <c r="AL8" s="5"/>
      <c r="AM8" s="5"/>
      <c r="AN8" s="5">
        <v>2</v>
      </c>
      <c r="AO8" s="5">
        <v>20220930</v>
      </c>
      <c r="AP8" s="5">
        <v>20220930</v>
      </c>
      <c r="AQ8" s="3">
        <v>74000</v>
      </c>
      <c r="AR8" s="3">
        <v>0</v>
      </c>
      <c r="AS8" s="57">
        <v>45046</v>
      </c>
    </row>
    <row r="9" spans="1:45" x14ac:dyDescent="0.25">
      <c r="A9" s="5">
        <v>901201887</v>
      </c>
      <c r="B9" s="5" t="s">
        <v>11</v>
      </c>
      <c r="C9" s="5" t="s">
        <v>15</v>
      </c>
      <c r="D9" s="5">
        <v>12761</v>
      </c>
      <c r="E9" s="5" t="s">
        <v>92</v>
      </c>
      <c r="F9" s="5" t="s">
        <v>15</v>
      </c>
      <c r="G9" s="5">
        <v>12761</v>
      </c>
      <c r="H9" s="57">
        <v>44591</v>
      </c>
      <c r="I9" s="3">
        <v>2538104</v>
      </c>
      <c r="J9" s="3">
        <v>2538104</v>
      </c>
      <c r="K9" s="5" t="s">
        <v>93</v>
      </c>
      <c r="L9" s="5" t="s">
        <v>105</v>
      </c>
      <c r="M9" s="5" t="s">
        <v>94</v>
      </c>
      <c r="N9" s="3">
        <v>2538104</v>
      </c>
      <c r="O9" s="5"/>
      <c r="P9" s="5"/>
      <c r="Q9" s="3"/>
      <c r="R9" s="5"/>
      <c r="S9" s="3">
        <v>0</v>
      </c>
      <c r="T9" s="5" t="s">
        <v>85</v>
      </c>
      <c r="U9" s="3">
        <v>2538104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5"/>
      <c r="AB9" s="3">
        <v>2538104</v>
      </c>
      <c r="AC9" s="5" t="s">
        <v>95</v>
      </c>
      <c r="AD9" s="3">
        <v>2538104</v>
      </c>
      <c r="AE9" s="3">
        <v>0</v>
      </c>
      <c r="AF9" s="3">
        <v>0</v>
      </c>
      <c r="AG9" s="5"/>
      <c r="AH9" s="5"/>
      <c r="AI9" s="57">
        <v>44599</v>
      </c>
      <c r="AJ9" s="5"/>
      <c r="AK9" s="5">
        <v>9</v>
      </c>
      <c r="AL9" s="5"/>
      <c r="AM9" s="5" t="s">
        <v>96</v>
      </c>
      <c r="AN9" s="5">
        <v>1</v>
      </c>
      <c r="AO9" s="5">
        <v>21001231</v>
      </c>
      <c r="AP9" s="5">
        <v>20220905</v>
      </c>
      <c r="AQ9" s="3">
        <v>2538104</v>
      </c>
      <c r="AR9" s="3">
        <v>0</v>
      </c>
      <c r="AS9" s="57">
        <v>45046</v>
      </c>
    </row>
    <row r="10" spans="1:45" x14ac:dyDescent="0.25">
      <c r="A10" s="5">
        <v>901201887</v>
      </c>
      <c r="B10" s="5" t="s">
        <v>11</v>
      </c>
      <c r="C10" s="5" t="s">
        <v>12</v>
      </c>
      <c r="D10" s="5">
        <v>72697</v>
      </c>
      <c r="E10" s="5" t="s">
        <v>97</v>
      </c>
      <c r="F10" s="5" t="s">
        <v>12</v>
      </c>
      <c r="G10" s="5">
        <v>72697</v>
      </c>
      <c r="H10" s="57">
        <v>45009</v>
      </c>
      <c r="I10" s="3">
        <v>2962342</v>
      </c>
      <c r="J10" s="3">
        <v>2962342</v>
      </c>
      <c r="K10" s="5" t="s">
        <v>93</v>
      </c>
      <c r="L10" s="5" t="s">
        <v>105</v>
      </c>
      <c r="M10" s="5" t="s">
        <v>94</v>
      </c>
      <c r="N10" s="3">
        <v>2962342</v>
      </c>
      <c r="O10" s="5"/>
      <c r="P10" s="5"/>
      <c r="Q10" s="3"/>
      <c r="R10" s="5"/>
      <c r="S10" s="3">
        <v>0</v>
      </c>
      <c r="T10" s="5" t="s">
        <v>85</v>
      </c>
      <c r="U10" s="3">
        <v>2962342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5"/>
      <c r="AB10" s="3">
        <v>2962342</v>
      </c>
      <c r="AC10" s="5" t="s">
        <v>98</v>
      </c>
      <c r="AD10" s="3">
        <v>2962342</v>
      </c>
      <c r="AE10" s="3">
        <v>0</v>
      </c>
      <c r="AF10" s="3">
        <v>0</v>
      </c>
      <c r="AG10" s="5"/>
      <c r="AH10" s="5"/>
      <c r="AI10" s="57">
        <v>45034</v>
      </c>
      <c r="AJ10" s="5"/>
      <c r="AK10" s="5">
        <v>9</v>
      </c>
      <c r="AL10" s="5"/>
      <c r="AM10" s="5" t="s">
        <v>96</v>
      </c>
      <c r="AN10" s="5">
        <v>1</v>
      </c>
      <c r="AO10" s="5">
        <v>21001231</v>
      </c>
      <c r="AP10" s="5">
        <v>20230418</v>
      </c>
      <c r="AQ10" s="3">
        <v>2962342</v>
      </c>
      <c r="AR10" s="3">
        <v>0</v>
      </c>
      <c r="AS10" s="57">
        <v>45046</v>
      </c>
    </row>
    <row r="11" spans="1:45" x14ac:dyDescent="0.25">
      <c r="A11" s="5">
        <v>901201887</v>
      </c>
      <c r="B11" s="5" t="s">
        <v>11</v>
      </c>
      <c r="C11" s="5" t="s">
        <v>12</v>
      </c>
      <c r="D11" s="5">
        <v>72896</v>
      </c>
      <c r="E11" s="5" t="s">
        <v>99</v>
      </c>
      <c r="F11" s="5" t="s">
        <v>12</v>
      </c>
      <c r="G11" s="5">
        <v>72896</v>
      </c>
      <c r="H11" s="57">
        <v>45010</v>
      </c>
      <c r="I11" s="3">
        <v>22416128</v>
      </c>
      <c r="J11" s="3">
        <v>22416128</v>
      </c>
      <c r="K11" s="5" t="s">
        <v>93</v>
      </c>
      <c r="L11" s="5" t="s">
        <v>105</v>
      </c>
      <c r="M11" s="5" t="s">
        <v>94</v>
      </c>
      <c r="N11" s="3">
        <v>22416128</v>
      </c>
      <c r="O11" s="5"/>
      <c r="P11" s="5"/>
      <c r="Q11" s="3"/>
      <c r="R11" s="5"/>
      <c r="S11" s="3">
        <v>0</v>
      </c>
      <c r="T11" s="5" t="s">
        <v>85</v>
      </c>
      <c r="U11" s="3">
        <v>22416128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5"/>
      <c r="AB11" s="3">
        <v>22416128</v>
      </c>
      <c r="AC11" s="5" t="s">
        <v>100</v>
      </c>
      <c r="AD11" s="3">
        <v>22416128</v>
      </c>
      <c r="AE11" s="3">
        <v>0</v>
      </c>
      <c r="AF11" s="3">
        <v>0</v>
      </c>
      <c r="AG11" s="5"/>
      <c r="AH11" s="5"/>
      <c r="AI11" s="57">
        <v>45034</v>
      </c>
      <c r="AJ11" s="5"/>
      <c r="AK11" s="5">
        <v>9</v>
      </c>
      <c r="AL11" s="5"/>
      <c r="AM11" s="5" t="s">
        <v>96</v>
      </c>
      <c r="AN11" s="5">
        <v>1</v>
      </c>
      <c r="AO11" s="5">
        <v>21001231</v>
      </c>
      <c r="AP11" s="5">
        <v>20230418</v>
      </c>
      <c r="AQ11" s="3">
        <v>22416128</v>
      </c>
      <c r="AR11" s="3">
        <v>0</v>
      </c>
      <c r="AS11" s="57">
        <v>45046</v>
      </c>
    </row>
    <row r="12" spans="1:45" x14ac:dyDescent="0.25">
      <c r="A12" s="5">
        <v>901201887</v>
      </c>
      <c r="B12" s="5" t="s">
        <v>11</v>
      </c>
      <c r="C12" s="5" t="s">
        <v>12</v>
      </c>
      <c r="D12" s="5">
        <v>43083</v>
      </c>
      <c r="E12" s="5" t="s">
        <v>101</v>
      </c>
      <c r="F12" s="5" t="s">
        <v>12</v>
      </c>
      <c r="G12" s="5">
        <v>43083</v>
      </c>
      <c r="H12" s="57">
        <v>44804</v>
      </c>
      <c r="I12" s="3">
        <v>3987713</v>
      </c>
      <c r="J12" s="3">
        <v>3987713</v>
      </c>
      <c r="K12" s="5" t="s">
        <v>93</v>
      </c>
      <c r="L12" s="5" t="s">
        <v>105</v>
      </c>
      <c r="M12" s="5" t="s">
        <v>94</v>
      </c>
      <c r="N12" s="3">
        <v>3987713</v>
      </c>
      <c r="O12" s="5"/>
      <c r="P12" s="5"/>
      <c r="Q12" s="3"/>
      <c r="R12" s="5"/>
      <c r="S12" s="3">
        <v>0</v>
      </c>
      <c r="T12" s="5" t="s">
        <v>85</v>
      </c>
      <c r="U12" s="3">
        <v>3987713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5"/>
      <c r="AB12" s="3">
        <v>3987713</v>
      </c>
      <c r="AC12" s="5" t="s">
        <v>102</v>
      </c>
      <c r="AD12" s="3">
        <v>3987713</v>
      </c>
      <c r="AE12" s="3">
        <v>0</v>
      </c>
      <c r="AF12" s="3">
        <v>0</v>
      </c>
      <c r="AG12" s="5"/>
      <c r="AH12" s="5"/>
      <c r="AI12" s="57">
        <v>44809</v>
      </c>
      <c r="AJ12" s="5"/>
      <c r="AK12" s="5">
        <v>9</v>
      </c>
      <c r="AL12" s="5"/>
      <c r="AM12" s="5" t="s">
        <v>96</v>
      </c>
      <c r="AN12" s="5">
        <v>1</v>
      </c>
      <c r="AO12" s="5">
        <v>21001231</v>
      </c>
      <c r="AP12" s="5">
        <v>20220905</v>
      </c>
      <c r="AQ12" s="3">
        <v>3987713</v>
      </c>
      <c r="AR12" s="3">
        <v>0</v>
      </c>
      <c r="AS12" s="57">
        <v>45046</v>
      </c>
    </row>
    <row r="13" spans="1:45" x14ac:dyDescent="0.25">
      <c r="A13" s="5">
        <v>901201887</v>
      </c>
      <c r="B13" s="5" t="s">
        <v>11</v>
      </c>
      <c r="C13" s="5" t="s">
        <v>12</v>
      </c>
      <c r="D13" s="5">
        <v>53881</v>
      </c>
      <c r="E13" s="5" t="s">
        <v>103</v>
      </c>
      <c r="F13" s="5" t="s">
        <v>12</v>
      </c>
      <c r="G13" s="5">
        <v>53881</v>
      </c>
      <c r="H13" s="57">
        <v>44882</v>
      </c>
      <c r="I13" s="3">
        <v>4077100</v>
      </c>
      <c r="J13" s="3">
        <v>4077100</v>
      </c>
      <c r="K13" s="5" t="s">
        <v>93</v>
      </c>
      <c r="L13" s="5" t="s">
        <v>105</v>
      </c>
      <c r="M13" s="5" t="s">
        <v>94</v>
      </c>
      <c r="N13" s="3">
        <v>4077100</v>
      </c>
      <c r="O13" s="5"/>
      <c r="P13" s="5"/>
      <c r="Q13" s="3"/>
      <c r="R13" s="5"/>
      <c r="S13" s="3">
        <v>0</v>
      </c>
      <c r="T13" s="5" t="s">
        <v>85</v>
      </c>
      <c r="U13" s="3">
        <v>4077100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5"/>
      <c r="AB13" s="3">
        <v>4077100</v>
      </c>
      <c r="AC13" s="5" t="s">
        <v>104</v>
      </c>
      <c r="AD13" s="3">
        <v>4077100</v>
      </c>
      <c r="AE13" s="3">
        <v>0</v>
      </c>
      <c r="AF13" s="3">
        <v>0</v>
      </c>
      <c r="AG13" s="5"/>
      <c r="AH13" s="5"/>
      <c r="AI13" s="57">
        <v>44911</v>
      </c>
      <c r="AJ13" s="5"/>
      <c r="AK13" s="5">
        <v>9</v>
      </c>
      <c r="AL13" s="5"/>
      <c r="AM13" s="5" t="s">
        <v>96</v>
      </c>
      <c r="AN13" s="5">
        <v>1</v>
      </c>
      <c r="AO13" s="5">
        <v>21001231</v>
      </c>
      <c r="AP13" s="5">
        <v>20221216</v>
      </c>
      <c r="AQ13" s="3">
        <v>4077100</v>
      </c>
      <c r="AR13" s="3">
        <v>0</v>
      </c>
      <c r="AS13" s="57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F15" sqref="F15"/>
    </sheetView>
  </sheetViews>
  <sheetFormatPr baseColWidth="10" defaultRowHeight="15" x14ac:dyDescent="0.25"/>
  <cols>
    <col min="2" max="2" width="47" bestFit="1" customWidth="1"/>
    <col min="3" max="3" width="12.7109375" style="60" bestFit="1" customWidth="1"/>
    <col min="4" max="4" width="15" style="58" bestFit="1" customWidth="1"/>
  </cols>
  <sheetData>
    <row r="2" spans="2:4" x14ac:dyDescent="0.25">
      <c r="B2" s="61" t="s">
        <v>110</v>
      </c>
      <c r="C2" s="67" t="s">
        <v>111</v>
      </c>
      <c r="D2" s="62" t="s">
        <v>112</v>
      </c>
    </row>
    <row r="3" spans="2:4" x14ac:dyDescent="0.25">
      <c r="B3" s="63" t="s">
        <v>107</v>
      </c>
      <c r="C3" s="68">
        <v>1</v>
      </c>
      <c r="D3" s="64">
        <v>80832</v>
      </c>
    </row>
    <row r="4" spans="2:4" x14ac:dyDescent="0.25">
      <c r="B4" s="63" t="s">
        <v>105</v>
      </c>
      <c r="C4" s="68">
        <v>5</v>
      </c>
      <c r="D4" s="64">
        <v>35981387</v>
      </c>
    </row>
    <row r="5" spans="2:4" x14ac:dyDescent="0.25">
      <c r="B5" s="63" t="s">
        <v>108</v>
      </c>
      <c r="C5" s="68">
        <v>5</v>
      </c>
      <c r="D5" s="64">
        <v>2011042</v>
      </c>
    </row>
    <row r="6" spans="2:4" x14ac:dyDescent="0.25">
      <c r="B6" s="65" t="s">
        <v>109</v>
      </c>
      <c r="C6" s="69">
        <v>11</v>
      </c>
      <c r="D6" s="66">
        <v>38073261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32" sqref="P32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16</v>
      </c>
      <c r="E2" s="13"/>
      <c r="F2" s="13"/>
      <c r="G2" s="13"/>
      <c r="H2" s="13"/>
      <c r="I2" s="14"/>
      <c r="J2" s="15" t="s">
        <v>17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18</v>
      </c>
      <c r="E4" s="13"/>
      <c r="F4" s="13"/>
      <c r="G4" s="13"/>
      <c r="H4" s="13"/>
      <c r="I4" s="14"/>
      <c r="J4" s="15" t="s">
        <v>19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20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113</v>
      </c>
      <c r="J12" s="29"/>
    </row>
    <row r="13" spans="2:10" x14ac:dyDescent="0.2">
      <c r="B13" s="28"/>
      <c r="C13" s="30" t="s">
        <v>114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115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21</v>
      </c>
      <c r="D17" s="31"/>
      <c r="H17" s="33" t="s">
        <v>22</v>
      </c>
      <c r="I17" s="33" t="s">
        <v>23</v>
      </c>
      <c r="J17" s="29"/>
    </row>
    <row r="18" spans="2:10" x14ac:dyDescent="0.2">
      <c r="B18" s="28"/>
      <c r="C18" s="30" t="s">
        <v>24</v>
      </c>
      <c r="D18" s="30"/>
      <c r="E18" s="30"/>
      <c r="F18" s="30"/>
      <c r="H18" s="34">
        <v>11</v>
      </c>
      <c r="I18" s="70">
        <v>38073261</v>
      </c>
      <c r="J18" s="29"/>
    </row>
    <row r="19" spans="2:10" x14ac:dyDescent="0.2">
      <c r="B19" s="28"/>
      <c r="C19" s="9" t="s">
        <v>25</v>
      </c>
      <c r="H19" s="35">
        <v>0</v>
      </c>
      <c r="I19" s="36">
        <v>0</v>
      </c>
      <c r="J19" s="29"/>
    </row>
    <row r="20" spans="2:10" x14ac:dyDescent="0.2">
      <c r="B20" s="28"/>
      <c r="C20" s="9" t="s">
        <v>26</v>
      </c>
      <c r="H20" s="35">
        <v>5</v>
      </c>
      <c r="I20" s="36">
        <v>35981387</v>
      </c>
      <c r="J20" s="29"/>
    </row>
    <row r="21" spans="2:10" x14ac:dyDescent="0.2">
      <c r="B21" s="28"/>
      <c r="C21" s="9" t="s">
        <v>27</v>
      </c>
      <c r="H21" s="35">
        <v>0</v>
      </c>
      <c r="I21" s="37">
        <v>0</v>
      </c>
      <c r="J21" s="29"/>
    </row>
    <row r="22" spans="2:10" x14ac:dyDescent="0.2">
      <c r="B22" s="28"/>
      <c r="C22" s="9" t="s">
        <v>28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29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30</v>
      </c>
      <c r="D24" s="30"/>
      <c r="E24" s="30"/>
      <c r="F24" s="30"/>
      <c r="H24" s="34">
        <f>H19+H20+H21+H22+H23</f>
        <v>5</v>
      </c>
      <c r="I24" s="40">
        <f>I19+I20+I21+I22+I23</f>
        <v>35981387</v>
      </c>
      <c r="J24" s="29"/>
    </row>
    <row r="25" spans="2:10" x14ac:dyDescent="0.2">
      <c r="B25" s="28"/>
      <c r="C25" s="9" t="s">
        <v>31</v>
      </c>
      <c r="H25" s="35">
        <v>5</v>
      </c>
      <c r="I25" s="36">
        <v>2011042</v>
      </c>
      <c r="J25" s="29"/>
    </row>
    <row r="26" spans="2:10" ht="13.5" thickBot="1" x14ac:dyDescent="0.25">
      <c r="B26" s="28"/>
      <c r="C26" s="9" t="s">
        <v>32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33</v>
      </c>
      <c r="D27" s="30"/>
      <c r="E27" s="30"/>
      <c r="F27" s="30"/>
      <c r="H27" s="34">
        <f>H25+H26</f>
        <v>5</v>
      </c>
      <c r="I27" s="40">
        <f>I25+I26</f>
        <v>2011042</v>
      </c>
      <c r="J27" s="29"/>
    </row>
    <row r="28" spans="2:10" ht="13.5" thickBot="1" x14ac:dyDescent="0.25">
      <c r="B28" s="28"/>
      <c r="C28" s="9" t="s">
        <v>34</v>
      </c>
      <c r="D28" s="30"/>
      <c r="E28" s="30"/>
      <c r="F28" s="30"/>
      <c r="H28" s="38">
        <v>1</v>
      </c>
      <c r="I28" s="39">
        <v>80832</v>
      </c>
      <c r="J28" s="29"/>
    </row>
    <row r="29" spans="2:10" x14ac:dyDescent="0.2">
      <c r="B29" s="28"/>
      <c r="C29" s="30" t="s">
        <v>35</v>
      </c>
      <c r="D29" s="30"/>
      <c r="E29" s="30"/>
      <c r="F29" s="30"/>
      <c r="H29" s="35">
        <f>H28</f>
        <v>1</v>
      </c>
      <c r="I29" s="36">
        <f>I28</f>
        <v>80832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36</v>
      </c>
      <c r="D31" s="30"/>
      <c r="H31" s="42">
        <f>H24+H27+H29</f>
        <v>11</v>
      </c>
      <c r="I31" s="43">
        <f>I24+I27+I29</f>
        <v>38073261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116</v>
      </c>
      <c r="D36" s="46"/>
      <c r="G36" s="46" t="s">
        <v>37</v>
      </c>
      <c r="H36" s="45"/>
      <c r="I36" s="44"/>
      <c r="J36" s="29"/>
    </row>
    <row r="37" spans="2:10" ht="4.5" customHeight="1" x14ac:dyDescent="0.2">
      <c r="B37" s="28"/>
      <c r="C37" s="47"/>
      <c r="D37" s="47"/>
      <c r="G37" s="44"/>
      <c r="H37" s="44"/>
      <c r="I37" s="44"/>
      <c r="J37" s="29"/>
    </row>
    <row r="38" spans="2:10" x14ac:dyDescent="0.2">
      <c r="B38" s="28"/>
      <c r="C38" s="30" t="s">
        <v>117</v>
      </c>
      <c r="D38" s="30"/>
      <c r="G38" s="47" t="s">
        <v>38</v>
      </c>
      <c r="H38" s="44"/>
      <c r="I38" s="44"/>
      <c r="J38" s="29"/>
    </row>
    <row r="39" spans="2:10" x14ac:dyDescent="0.2">
      <c r="B39" s="28"/>
      <c r="C39" s="30" t="s">
        <v>118</v>
      </c>
      <c r="D39" s="30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CIRUGIA</dc:creator>
  <cp:lastModifiedBy>Geraldine Valencia Zambrano</cp:lastModifiedBy>
  <cp:lastPrinted>2023-05-10T19:01:09Z</cp:lastPrinted>
  <dcterms:created xsi:type="dcterms:W3CDTF">2023-05-08T12:57:23Z</dcterms:created>
  <dcterms:modified xsi:type="dcterms:W3CDTF">2023-05-12T19:05:33Z</dcterms:modified>
</cp:coreProperties>
</file>