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ENDOCIRUJANOS/"/>
    </mc:Choice>
  </mc:AlternateContent>
  <xr:revisionPtr revIDLastSave="0" documentId="13_ncr:1_{DD44076D-096A-4034-B391-24F3BADB3538}" xr6:coauthVersionLast="47" xr6:coauthVersionMax="47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01-2019 A 06-2020" sheetId="1" state="hidden" r:id="rId1"/>
    <sheet name="INFO IPS" sheetId="4" r:id="rId2"/>
    <sheet name="TD" sheetId="7" r:id="rId3"/>
    <sheet name="ESTADO DE CADA FACTURA" sheetId="6" r:id="rId4"/>
    <sheet name="FOR-CSA-018" sheetId="8" r:id="rId5"/>
    <sheet name="07-2019 A 03-2020" sheetId="5" state="hidden" r:id="rId6"/>
    <sheet name="CARTERA A MARZO 31 2020" sheetId="2" state="hidden" r:id="rId7"/>
  </sheets>
  <definedNames>
    <definedName name="_xlnm._FilterDatabase" localSheetId="3" hidden="1">'ESTADO DE CADA FACTURA'!$A$2:$AT$34</definedName>
  </definedNames>
  <calcPr calcId="191029"/>
  <pivotCaches>
    <pivotCache cacheId="42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8" l="1"/>
  <c r="H30" i="8"/>
  <c r="I25" i="8"/>
  <c r="H25" i="8"/>
  <c r="H31" i="8" l="1"/>
  <c r="I31" i="8"/>
  <c r="O1" i="6"/>
  <c r="S1" i="6" l="1"/>
  <c r="L1" i="6" l="1"/>
  <c r="K1" i="6"/>
  <c r="J26" i="4"/>
  <c r="J27" i="4"/>
  <c r="J28" i="4"/>
  <c r="J29" i="4"/>
  <c r="M29" i="4" s="1"/>
  <c r="Q29" i="4" s="1"/>
  <c r="U29" i="4" s="1"/>
  <c r="J30" i="4"/>
  <c r="M30" i="4" s="1"/>
  <c r="Q30" i="4" s="1"/>
  <c r="U30" i="4" s="1"/>
  <c r="J31" i="4"/>
  <c r="J32" i="4"/>
  <c r="J33" i="4"/>
  <c r="J34" i="4"/>
  <c r="J35" i="4"/>
  <c r="J36" i="4"/>
  <c r="J37" i="4"/>
  <c r="M37" i="4" s="1"/>
  <c r="Q37" i="4" s="1"/>
  <c r="U37" i="4" s="1"/>
  <c r="J38" i="4"/>
  <c r="M38" i="4" s="1"/>
  <c r="Q38" i="4" s="1"/>
  <c r="U38" i="4" s="1"/>
  <c r="J39" i="4"/>
  <c r="J40" i="4"/>
  <c r="M26" i="4"/>
  <c r="Q26" i="4" s="1"/>
  <c r="U26" i="4" s="1"/>
  <c r="M27" i="4"/>
  <c r="Q27" i="4" s="1"/>
  <c r="U27" i="4" s="1"/>
  <c r="M28" i="4"/>
  <c r="Q28" i="4" s="1"/>
  <c r="U28" i="4" s="1"/>
  <c r="M31" i="4"/>
  <c r="Q31" i="4" s="1"/>
  <c r="U31" i="4" s="1"/>
  <c r="M32" i="4"/>
  <c r="Q32" i="4" s="1"/>
  <c r="U32" i="4" s="1"/>
  <c r="M33" i="4"/>
  <c r="Q33" i="4" s="1"/>
  <c r="U33" i="4" s="1"/>
  <c r="M34" i="4"/>
  <c r="Q34" i="4" s="1"/>
  <c r="U34" i="4" s="1"/>
  <c r="M35" i="4"/>
  <c r="Q35" i="4" s="1"/>
  <c r="U35" i="4" s="1"/>
  <c r="M36" i="4"/>
  <c r="Q36" i="4" s="1"/>
  <c r="U36" i="4" s="1"/>
  <c r="M39" i="4"/>
  <c r="Q39" i="4" s="1"/>
  <c r="U39" i="4" s="1"/>
  <c r="M40" i="4"/>
  <c r="Q40" i="4" s="1"/>
  <c r="U40" i="4" s="1"/>
  <c r="J10" i="4" l="1"/>
  <c r="M10" i="4" s="1"/>
  <c r="J11" i="4"/>
  <c r="M11" i="4" s="1"/>
  <c r="J12" i="4"/>
  <c r="M12" i="4" s="1"/>
  <c r="Q12" i="4" s="1"/>
  <c r="U12" i="4" s="1"/>
  <c r="J13" i="4"/>
  <c r="M13" i="4" s="1"/>
  <c r="Q13" i="4" s="1"/>
  <c r="U13" i="4" s="1"/>
  <c r="J14" i="4"/>
  <c r="M14" i="4" s="1"/>
  <c r="Q14" i="4" s="1"/>
  <c r="U14" i="4" s="1"/>
  <c r="J15" i="4"/>
  <c r="M15" i="4" s="1"/>
  <c r="J16" i="4"/>
  <c r="M16" i="4" s="1"/>
  <c r="Q16" i="4" s="1"/>
  <c r="U16" i="4" s="1"/>
  <c r="J17" i="4"/>
  <c r="M17" i="4" s="1"/>
  <c r="Q17" i="4" s="1"/>
  <c r="U17" i="4" s="1"/>
  <c r="J18" i="4"/>
  <c r="M18" i="4" s="1"/>
  <c r="Q18" i="4" s="1"/>
  <c r="U18" i="4" s="1"/>
  <c r="J19" i="4"/>
  <c r="M19" i="4" s="1"/>
  <c r="J20" i="4"/>
  <c r="M20" i="4" s="1"/>
  <c r="Q20" i="4" s="1"/>
  <c r="U20" i="4" s="1"/>
  <c r="J21" i="4"/>
  <c r="M21" i="4" s="1"/>
  <c r="Q21" i="4" s="1"/>
  <c r="U21" i="4" s="1"/>
  <c r="J22" i="4"/>
  <c r="M22" i="4" s="1"/>
  <c r="Q22" i="4" s="1"/>
  <c r="U22" i="4" s="1"/>
  <c r="J23" i="4"/>
  <c r="M23" i="4" s="1"/>
  <c r="Q23" i="4" s="1"/>
  <c r="U23" i="4" s="1"/>
  <c r="J24" i="4"/>
  <c r="M24" i="4" s="1"/>
  <c r="Q24" i="4" s="1"/>
  <c r="U24" i="4" s="1"/>
  <c r="J25" i="4"/>
  <c r="J9" i="4"/>
  <c r="M9" i="4" s="1"/>
  <c r="Q19" i="4"/>
  <c r="U19" i="4" s="1"/>
  <c r="Q15" i="4"/>
  <c r="U15" i="4" s="1"/>
  <c r="Q11" i="4"/>
  <c r="U11" i="4" s="1"/>
  <c r="M25" i="4" l="1"/>
  <c r="Q25" i="4" s="1"/>
  <c r="U25" i="4" s="1"/>
  <c r="Q59" i="5"/>
  <c r="J57" i="5" l="1"/>
  <c r="M57" i="5" s="1"/>
  <c r="Q57" i="5" s="1"/>
  <c r="J56" i="5"/>
  <c r="M56" i="5" s="1"/>
  <c r="Q56" i="5" s="1"/>
  <c r="J55" i="5"/>
  <c r="M55" i="5" s="1"/>
  <c r="Q55" i="5" s="1"/>
  <c r="J54" i="5"/>
  <c r="M54" i="5" s="1"/>
  <c r="Q54" i="5" s="1"/>
  <c r="J53" i="5"/>
  <c r="M53" i="5" s="1"/>
  <c r="Q53" i="5" s="1"/>
  <c r="J52" i="5"/>
  <c r="M52" i="5" s="1"/>
  <c r="Q52" i="5" s="1"/>
  <c r="J51" i="5"/>
  <c r="M51" i="5" s="1"/>
  <c r="Q51" i="5" s="1"/>
  <c r="J50" i="5"/>
  <c r="M50" i="5" s="1"/>
  <c r="Q50" i="5" s="1"/>
  <c r="J49" i="5"/>
  <c r="M49" i="5" s="1"/>
  <c r="Q49" i="5" s="1"/>
  <c r="J47" i="5"/>
  <c r="M47" i="5" s="1"/>
  <c r="Q47" i="5" s="1"/>
  <c r="Q48" i="5" s="1"/>
  <c r="J46" i="5"/>
  <c r="M46" i="5" s="1"/>
  <c r="Q46" i="5" s="1"/>
  <c r="J44" i="5"/>
  <c r="M44" i="5" s="1"/>
  <c r="Q44" i="5" s="1"/>
  <c r="Q45" i="5" s="1"/>
  <c r="J43" i="5"/>
  <c r="M43" i="5" s="1"/>
  <c r="Q43" i="5" s="1"/>
  <c r="J41" i="5"/>
  <c r="M41" i="5" s="1"/>
  <c r="Q41" i="5" s="1"/>
  <c r="Q42" i="5" s="1"/>
  <c r="J40" i="5"/>
  <c r="M40" i="5" s="1"/>
  <c r="Q40" i="5" s="1"/>
  <c r="J38" i="5"/>
  <c r="M38" i="5" s="1"/>
  <c r="Q38" i="5" s="1"/>
  <c r="Q39" i="5" s="1"/>
  <c r="J36" i="5"/>
  <c r="M36" i="5" s="1"/>
  <c r="Q36" i="5" s="1"/>
  <c r="Q37" i="5" s="1"/>
  <c r="J34" i="5"/>
  <c r="M34" i="5" s="1"/>
  <c r="Q34" i="5" s="1"/>
  <c r="Q35" i="5" s="1"/>
  <c r="J33" i="5"/>
  <c r="M33" i="5" s="1"/>
  <c r="Q33" i="5" s="1"/>
  <c r="J32" i="5"/>
  <c r="M32" i="5" s="1"/>
  <c r="Q32" i="5" s="1"/>
  <c r="V32" i="5" s="1"/>
  <c r="J31" i="5"/>
  <c r="M31" i="5" s="1"/>
  <c r="Q31" i="5" s="1"/>
  <c r="J29" i="5"/>
  <c r="M29" i="5" s="1"/>
  <c r="Q29" i="5" s="1"/>
  <c r="Q30" i="5" s="1"/>
  <c r="J27" i="5"/>
  <c r="M27" i="5" s="1"/>
  <c r="Q27" i="5" s="1"/>
  <c r="Q28" i="5" s="1"/>
  <c r="J26" i="5"/>
  <c r="M26" i="5" s="1"/>
  <c r="Q26" i="5" s="1"/>
  <c r="J24" i="5"/>
  <c r="M24" i="5" s="1"/>
  <c r="Q24" i="5" s="1"/>
  <c r="Q25" i="5" s="1"/>
  <c r="J22" i="5"/>
  <c r="M22" i="5" s="1"/>
  <c r="Q22" i="5" s="1"/>
  <c r="Q23" i="5" s="1"/>
  <c r="J21" i="5"/>
  <c r="M21" i="5" s="1"/>
  <c r="Q21" i="5" s="1"/>
  <c r="J20" i="5"/>
  <c r="M20" i="5" s="1"/>
  <c r="Q20" i="5" s="1"/>
  <c r="J19" i="5"/>
  <c r="M19" i="5" s="1"/>
  <c r="Q19" i="5" s="1"/>
  <c r="J18" i="5"/>
  <c r="M18" i="5" s="1"/>
  <c r="Q18" i="5" s="1"/>
  <c r="J16" i="5"/>
  <c r="M16" i="5" s="1"/>
  <c r="Q16" i="5" s="1"/>
  <c r="Q17" i="5" s="1"/>
  <c r="V16" i="5" s="1"/>
  <c r="V18" i="5" s="1"/>
  <c r="J14" i="5"/>
  <c r="M14" i="5" s="1"/>
  <c r="Q14" i="5" s="1"/>
  <c r="Q15" i="5" s="1"/>
  <c r="J13" i="5"/>
  <c r="M13" i="5" s="1"/>
  <c r="Q13" i="5" s="1"/>
  <c r="J12" i="5"/>
  <c r="M12" i="5" s="1"/>
  <c r="Q12" i="5" s="1"/>
  <c r="J11" i="5"/>
  <c r="M11" i="5" s="1"/>
  <c r="Q11" i="5" s="1"/>
  <c r="J9" i="5"/>
  <c r="M9" i="5" s="1"/>
  <c r="Q9" i="5" s="1"/>
  <c r="Q58" i="5" l="1"/>
  <c r="Q60" i="5" s="1"/>
  <c r="V60" i="5" s="1"/>
  <c r="V19" i="5"/>
  <c r="V20" i="5" s="1"/>
  <c r="V21" i="5" s="1"/>
  <c r="V22" i="5" s="1"/>
  <c r="V24" i="5" s="1"/>
  <c r="V26" i="5" s="1"/>
  <c r="V27" i="5" s="1"/>
  <c r="V29" i="5" s="1"/>
  <c r="V31" i="5" s="1"/>
  <c r="V33" i="5" s="1"/>
  <c r="V34" i="5" s="1"/>
  <c r="V36" i="5" s="1"/>
  <c r="V38" i="5" s="1"/>
  <c r="V40" i="5" s="1"/>
  <c r="V41" i="5" s="1"/>
  <c r="V43" i="5" s="1"/>
  <c r="Q10" i="4"/>
  <c r="U10" i="4" s="1"/>
  <c r="Q9" i="4"/>
  <c r="U9" i="4" s="1"/>
  <c r="Q355" i="1"/>
  <c r="Q372" i="1" s="1"/>
  <c r="J354" i="1"/>
  <c r="M354" i="1" s="1"/>
  <c r="J352" i="1"/>
  <c r="M352" i="1" s="1"/>
  <c r="J358" i="1"/>
  <c r="M358" i="1" s="1"/>
  <c r="U41" i="4" l="1"/>
  <c r="U42" i="4"/>
  <c r="V9" i="4"/>
  <c r="V10" i="4" s="1"/>
  <c r="V11" i="4" s="1"/>
  <c r="V12" i="4" s="1"/>
  <c r="V13" i="4" s="1"/>
  <c r="V14" i="4" s="1"/>
  <c r="V15" i="4" s="1"/>
  <c r="V16" i="4" s="1"/>
  <c r="V17" i="4" s="1"/>
  <c r="V18" i="4" s="1"/>
  <c r="V19" i="4" s="1"/>
  <c r="V20" i="4" s="1"/>
  <c r="V21" i="4" s="1"/>
  <c r="V22" i="4" s="1"/>
  <c r="V23" i="4" s="1"/>
  <c r="V24" i="4" s="1"/>
  <c r="V25" i="4" s="1"/>
  <c r="V26" i="4" s="1"/>
  <c r="V27" i="4" s="1"/>
  <c r="V28" i="4" s="1"/>
  <c r="V29" i="4" s="1"/>
  <c r="V44" i="5"/>
  <c r="V46" i="5" s="1"/>
  <c r="V47" i="5" s="1"/>
  <c r="V49" i="5" s="1"/>
  <c r="V50" i="5" s="1"/>
  <c r="V51" i="5" s="1"/>
  <c r="V52" i="5" s="1"/>
  <c r="V58" i="5"/>
  <c r="V59" i="5"/>
  <c r="V30" i="4" l="1"/>
  <c r="V31" i="4" s="1"/>
  <c r="V32" i="4" s="1"/>
  <c r="V33" i="4" s="1"/>
  <c r="V34" i="4" s="1"/>
  <c r="V35" i="4" s="1"/>
  <c r="V36" i="4" s="1"/>
  <c r="V37" i="4" s="1"/>
  <c r="V38" i="4" s="1"/>
  <c r="V39" i="4" s="1"/>
  <c r="V40" i="4" s="1"/>
  <c r="U43" i="4"/>
  <c r="V53" i="5"/>
  <c r="V54" i="5" s="1"/>
  <c r="V55" i="5" s="1"/>
  <c r="V56" i="5" s="1"/>
  <c r="V57" i="5" s="1"/>
  <c r="J9" i="1" l="1"/>
  <c r="M9" i="1" s="1"/>
  <c r="J11" i="1"/>
  <c r="M11" i="1" s="1"/>
  <c r="Q11" i="1" s="1"/>
  <c r="Q12" i="1" s="1"/>
  <c r="J13" i="1"/>
  <c r="J14" i="1"/>
  <c r="M14" i="1" s="1"/>
  <c r="J15" i="1"/>
  <c r="M15" i="1" s="1"/>
  <c r="J16" i="1"/>
  <c r="M16" i="1" s="1"/>
  <c r="J18" i="1"/>
  <c r="J19" i="1"/>
  <c r="M19" i="1" s="1"/>
  <c r="J20" i="1"/>
  <c r="M20" i="1" s="1"/>
  <c r="J22" i="1"/>
  <c r="M22" i="1" s="1"/>
  <c r="Q22" i="1" s="1"/>
  <c r="J23" i="1"/>
  <c r="J25" i="1"/>
  <c r="M25" i="1" s="1"/>
  <c r="J27" i="1"/>
  <c r="M27" i="1" s="1"/>
  <c r="J28" i="1"/>
  <c r="M28" i="1" s="1"/>
  <c r="J29" i="1"/>
  <c r="J30" i="1"/>
  <c r="M30" i="1" s="1"/>
  <c r="J32" i="1"/>
  <c r="M32" i="1" s="1"/>
  <c r="J34" i="1"/>
  <c r="M34" i="1" s="1"/>
  <c r="Q34" i="1" s="1"/>
  <c r="Q35" i="1" s="1"/>
  <c r="J36" i="1"/>
  <c r="J37" i="1"/>
  <c r="M37" i="1" s="1"/>
  <c r="Q37" i="1" s="1"/>
  <c r="J38" i="1"/>
  <c r="M38" i="1" s="1"/>
  <c r="Q38" i="1" s="1"/>
  <c r="J39" i="1"/>
  <c r="M39" i="1" s="1"/>
  <c r="Q39" i="1" s="1"/>
  <c r="Q40" i="1" s="1"/>
  <c r="J41" i="1"/>
  <c r="M41" i="1" s="1"/>
  <c r="Q41" i="1" s="1"/>
  <c r="J42" i="1"/>
  <c r="M42" i="1" s="1"/>
  <c r="Q42" i="1" s="1"/>
  <c r="J43" i="1"/>
  <c r="M43" i="1" s="1"/>
  <c r="Q43" i="1" s="1"/>
  <c r="J44" i="1"/>
  <c r="M44" i="1" s="1"/>
  <c r="Q44" i="1" s="1"/>
  <c r="J45" i="1"/>
  <c r="M45" i="1" s="1"/>
  <c r="Q45" i="1" s="1"/>
  <c r="J46" i="1"/>
  <c r="M46" i="1" s="1"/>
  <c r="Q46" i="1" s="1"/>
  <c r="J47" i="1"/>
  <c r="M47" i="1" s="1"/>
  <c r="Q47" i="1" s="1"/>
  <c r="J48" i="1"/>
  <c r="M48" i="1" s="1"/>
  <c r="Q48" i="1" s="1"/>
  <c r="J49" i="1"/>
  <c r="M49" i="1" s="1"/>
  <c r="Q49" i="1" s="1"/>
  <c r="J50" i="1"/>
  <c r="M50" i="1" s="1"/>
  <c r="Q50" i="1" s="1"/>
  <c r="J51" i="1"/>
  <c r="M51" i="1" s="1"/>
  <c r="Q51" i="1" s="1"/>
  <c r="J52" i="1"/>
  <c r="M52" i="1" s="1"/>
  <c r="Q52" i="1" s="1"/>
  <c r="J53" i="1"/>
  <c r="M53" i="1" s="1"/>
  <c r="Q53" i="1" s="1"/>
  <c r="J54" i="1"/>
  <c r="M54" i="1" s="1"/>
  <c r="Q54" i="1" s="1"/>
  <c r="J55" i="1"/>
  <c r="M55" i="1" s="1"/>
  <c r="Q55" i="1" s="1"/>
  <c r="J56" i="1"/>
  <c r="M56" i="1" s="1"/>
  <c r="Q56" i="1" s="1"/>
  <c r="J57" i="1"/>
  <c r="M57" i="1" s="1"/>
  <c r="Q57" i="1" s="1"/>
  <c r="J58" i="1"/>
  <c r="M58" i="1" s="1"/>
  <c r="Q58" i="1" s="1"/>
  <c r="J59" i="1"/>
  <c r="M59" i="1" s="1"/>
  <c r="Q59" i="1" s="1"/>
  <c r="J60" i="1"/>
  <c r="M60" i="1" s="1"/>
  <c r="Q60" i="1" s="1"/>
  <c r="J61" i="1"/>
  <c r="M61" i="1" s="1"/>
  <c r="Q61" i="1" s="1"/>
  <c r="J62" i="1"/>
  <c r="M62" i="1" s="1"/>
  <c r="Q62" i="1" s="1"/>
  <c r="J63" i="1"/>
  <c r="M63" i="1" s="1"/>
  <c r="Q63" i="1" s="1"/>
  <c r="J64" i="1"/>
  <c r="M64" i="1" s="1"/>
  <c r="Q64" i="1" s="1"/>
  <c r="J65" i="1"/>
  <c r="M65" i="1" s="1"/>
  <c r="Q65" i="1" s="1"/>
  <c r="J66" i="1"/>
  <c r="M66" i="1" s="1"/>
  <c r="Q66" i="1" s="1"/>
  <c r="J67" i="1"/>
  <c r="M67" i="1" s="1"/>
  <c r="Q67" i="1" s="1"/>
  <c r="J68" i="1"/>
  <c r="M68" i="1" s="1"/>
  <c r="Q68" i="1" s="1"/>
  <c r="J69" i="1"/>
  <c r="M69" i="1" s="1"/>
  <c r="Q69" i="1" s="1"/>
  <c r="J70" i="1"/>
  <c r="M70" i="1" s="1"/>
  <c r="Q70" i="1" s="1"/>
  <c r="J71" i="1"/>
  <c r="M71" i="1" s="1"/>
  <c r="Q71" i="1" s="1"/>
  <c r="J72" i="1"/>
  <c r="M72" i="1" s="1"/>
  <c r="Q72" i="1" s="1"/>
  <c r="J73" i="1"/>
  <c r="M73" i="1" s="1"/>
  <c r="Q73" i="1" s="1"/>
  <c r="J74" i="1"/>
  <c r="M74" i="1" s="1"/>
  <c r="Q74" i="1" s="1"/>
  <c r="J75" i="1"/>
  <c r="M75" i="1" s="1"/>
  <c r="Q75" i="1" s="1"/>
  <c r="J76" i="1"/>
  <c r="M76" i="1" s="1"/>
  <c r="Q76" i="1" s="1"/>
  <c r="Q77" i="1" s="1"/>
  <c r="J78" i="1"/>
  <c r="M78" i="1" s="1"/>
  <c r="Q78" i="1" s="1"/>
  <c r="J79" i="1"/>
  <c r="M79" i="1" s="1"/>
  <c r="Q79" i="1" s="1"/>
  <c r="Q80" i="1" s="1"/>
  <c r="J81" i="1"/>
  <c r="M81" i="1" s="1"/>
  <c r="Q81" i="1" s="1"/>
  <c r="J82" i="1"/>
  <c r="M82" i="1" s="1"/>
  <c r="Q82" i="1" s="1"/>
  <c r="Q83" i="1" s="1"/>
  <c r="J84" i="1"/>
  <c r="M84" i="1" s="1"/>
  <c r="Q84" i="1" s="1"/>
  <c r="J85" i="1"/>
  <c r="M85" i="1" s="1"/>
  <c r="Q85" i="1" s="1"/>
  <c r="Q86" i="1" s="1"/>
  <c r="J87" i="1"/>
  <c r="M87" i="1" s="1"/>
  <c r="Q87" i="1" s="1"/>
  <c r="Q88" i="1" s="1"/>
  <c r="J89" i="1"/>
  <c r="M89" i="1" s="1"/>
  <c r="Q89" i="1" s="1"/>
  <c r="Q90" i="1" s="1"/>
  <c r="J91" i="1"/>
  <c r="M91" i="1" s="1"/>
  <c r="Q91" i="1" s="1"/>
  <c r="Q92" i="1" s="1"/>
  <c r="J93" i="1"/>
  <c r="M93" i="1" s="1"/>
  <c r="Q93" i="1" s="1"/>
  <c r="Q94" i="1" s="1"/>
  <c r="J95" i="1"/>
  <c r="M95" i="1" s="1"/>
  <c r="Q95" i="1" s="1"/>
  <c r="Q96" i="1" s="1"/>
  <c r="J97" i="1"/>
  <c r="M97" i="1" s="1"/>
  <c r="Q97" i="1" s="1"/>
  <c r="J98" i="1"/>
  <c r="M98" i="1" s="1"/>
  <c r="Q98" i="1" s="1"/>
  <c r="J99" i="1"/>
  <c r="M99" i="1" s="1"/>
  <c r="Q99" i="1" s="1"/>
  <c r="J100" i="1"/>
  <c r="M100" i="1" s="1"/>
  <c r="Q100" i="1" s="1"/>
  <c r="J101" i="1"/>
  <c r="M101" i="1" s="1"/>
  <c r="Q101" i="1" s="1"/>
  <c r="J102" i="1"/>
  <c r="M102" i="1" s="1"/>
  <c r="Q102" i="1" s="1"/>
  <c r="J103" i="1"/>
  <c r="M103" i="1" s="1"/>
  <c r="Q103" i="1" s="1"/>
  <c r="J104" i="1"/>
  <c r="M104" i="1" s="1"/>
  <c r="Q104" i="1" s="1"/>
  <c r="J105" i="1"/>
  <c r="M105" i="1" s="1"/>
  <c r="Q105" i="1" s="1"/>
  <c r="J106" i="1"/>
  <c r="M106" i="1" s="1"/>
  <c r="Q106" i="1" s="1"/>
  <c r="J107" i="1"/>
  <c r="M107" i="1" s="1"/>
  <c r="Q107" i="1" s="1"/>
  <c r="J108" i="1"/>
  <c r="M108" i="1" s="1"/>
  <c r="Q108" i="1" s="1"/>
  <c r="J109" i="1"/>
  <c r="M109" i="1" s="1"/>
  <c r="Q109" i="1" s="1"/>
  <c r="J110" i="1"/>
  <c r="M110" i="1" s="1"/>
  <c r="Q110" i="1" s="1"/>
  <c r="J111" i="1"/>
  <c r="M111" i="1" s="1"/>
  <c r="Q111" i="1" s="1"/>
  <c r="J112" i="1"/>
  <c r="M112" i="1" s="1"/>
  <c r="Q112" i="1" s="1"/>
  <c r="J113" i="1"/>
  <c r="M113" i="1" s="1"/>
  <c r="Q113" i="1" s="1"/>
  <c r="Q114" i="1" s="1"/>
  <c r="J115" i="1"/>
  <c r="M115" i="1" s="1"/>
  <c r="Q115" i="1" s="1"/>
  <c r="J116" i="1"/>
  <c r="M116" i="1" s="1"/>
  <c r="Q116" i="1" s="1"/>
  <c r="J117" i="1"/>
  <c r="M117" i="1" s="1"/>
  <c r="Q117" i="1" s="1"/>
  <c r="Q118" i="1" s="1"/>
  <c r="J119" i="1"/>
  <c r="M119" i="1" s="1"/>
  <c r="Q119" i="1" s="1"/>
  <c r="Q120" i="1" s="1"/>
  <c r="J121" i="1"/>
  <c r="M121" i="1" s="1"/>
  <c r="Q121" i="1" s="1"/>
  <c r="Q122" i="1" s="1"/>
  <c r="J123" i="1"/>
  <c r="M123" i="1" s="1"/>
  <c r="Q123" i="1" s="1"/>
  <c r="Q124" i="1" s="1"/>
  <c r="J125" i="1"/>
  <c r="M125" i="1" s="1"/>
  <c r="Q125" i="1" s="1"/>
  <c r="Q126" i="1" s="1"/>
  <c r="J127" i="1"/>
  <c r="M127" i="1" s="1"/>
  <c r="Q127" i="1" s="1"/>
  <c r="J128" i="1"/>
  <c r="M128" i="1" s="1"/>
  <c r="Q128" i="1" s="1"/>
  <c r="J129" i="1"/>
  <c r="M129" i="1" s="1"/>
  <c r="Q129" i="1" s="1"/>
  <c r="Q130" i="1" s="1"/>
  <c r="J131" i="1"/>
  <c r="M131" i="1" s="1"/>
  <c r="Q131" i="1" s="1"/>
  <c r="Q132" i="1" s="1"/>
  <c r="J133" i="1"/>
  <c r="M133" i="1" s="1"/>
  <c r="Q133" i="1" s="1"/>
  <c r="Q134" i="1" s="1"/>
  <c r="J135" i="1"/>
  <c r="M135" i="1" s="1"/>
  <c r="Q135" i="1" s="1"/>
  <c r="Q136" i="1" s="1"/>
  <c r="J137" i="1"/>
  <c r="M137" i="1" s="1"/>
  <c r="Q137" i="1" s="1"/>
  <c r="J139" i="1"/>
  <c r="M139" i="1" s="1"/>
  <c r="Q139" i="1" s="1"/>
  <c r="J140" i="1"/>
  <c r="M140" i="1" s="1"/>
  <c r="Q140" i="1" s="1"/>
  <c r="Q141" i="1" s="1"/>
  <c r="J142" i="1"/>
  <c r="M142" i="1" s="1"/>
  <c r="Q142" i="1" s="1"/>
  <c r="Q143" i="1" s="1"/>
  <c r="V142" i="1" s="1"/>
  <c r="J144" i="1"/>
  <c r="M144" i="1" s="1"/>
  <c r="Q144" i="1" s="1"/>
  <c r="J145" i="1"/>
  <c r="M145" i="1" s="1"/>
  <c r="Q145" i="1" s="1"/>
  <c r="Q146" i="1" s="1"/>
  <c r="J147" i="1"/>
  <c r="M147" i="1" s="1"/>
  <c r="Q147" i="1" s="1"/>
  <c r="Q148" i="1" s="1"/>
  <c r="J149" i="1"/>
  <c r="M149" i="1" s="1"/>
  <c r="Q149" i="1" s="1"/>
  <c r="Q150" i="1" s="1"/>
  <c r="J151" i="1"/>
  <c r="M151" i="1" s="1"/>
  <c r="Q151" i="1" s="1"/>
  <c r="J152" i="1"/>
  <c r="M152" i="1" s="1"/>
  <c r="Q152" i="1" s="1"/>
  <c r="J153" i="1"/>
  <c r="M153" i="1" s="1"/>
  <c r="Q153" i="1" s="1"/>
  <c r="J154" i="1"/>
  <c r="M154" i="1" s="1"/>
  <c r="Q154" i="1" s="1"/>
  <c r="J155" i="1"/>
  <c r="M155" i="1" s="1"/>
  <c r="Q155" i="1" s="1"/>
  <c r="J156" i="1"/>
  <c r="M156" i="1" s="1"/>
  <c r="Q156" i="1" s="1"/>
  <c r="J157" i="1"/>
  <c r="M157" i="1" s="1"/>
  <c r="Q157" i="1" s="1"/>
  <c r="J158" i="1"/>
  <c r="M158" i="1" s="1"/>
  <c r="Q158" i="1" s="1"/>
  <c r="J159" i="1"/>
  <c r="M159" i="1" s="1"/>
  <c r="Q159" i="1" s="1"/>
  <c r="J160" i="1"/>
  <c r="M160" i="1" s="1"/>
  <c r="Q160" i="1" s="1"/>
  <c r="J161" i="1"/>
  <c r="M161" i="1" s="1"/>
  <c r="Q161" i="1" s="1"/>
  <c r="J162" i="1"/>
  <c r="M162" i="1" s="1"/>
  <c r="Q162" i="1" s="1"/>
  <c r="J163" i="1"/>
  <c r="M163" i="1" s="1"/>
  <c r="Q163" i="1" s="1"/>
  <c r="J164" i="1"/>
  <c r="M164" i="1" s="1"/>
  <c r="Q164" i="1" s="1"/>
  <c r="J165" i="1"/>
  <c r="M165" i="1" s="1"/>
  <c r="Q165" i="1" s="1"/>
  <c r="J166" i="1"/>
  <c r="M166" i="1" s="1"/>
  <c r="Q166" i="1" s="1"/>
  <c r="J167" i="1"/>
  <c r="M167" i="1" s="1"/>
  <c r="Q167" i="1" s="1"/>
  <c r="J168" i="1"/>
  <c r="M168" i="1" s="1"/>
  <c r="Q168" i="1" s="1"/>
  <c r="J169" i="1"/>
  <c r="M169" i="1" s="1"/>
  <c r="Q169" i="1" s="1"/>
  <c r="J170" i="1"/>
  <c r="M170" i="1" s="1"/>
  <c r="Q170" i="1" s="1"/>
  <c r="J171" i="1"/>
  <c r="M171" i="1" s="1"/>
  <c r="Q171" i="1" s="1"/>
  <c r="J172" i="1"/>
  <c r="M172" i="1" s="1"/>
  <c r="Q172" i="1" s="1"/>
  <c r="J173" i="1"/>
  <c r="M173" i="1" s="1"/>
  <c r="Q173" i="1" s="1"/>
  <c r="J174" i="1"/>
  <c r="M174" i="1" s="1"/>
  <c r="Q174" i="1" s="1"/>
  <c r="J175" i="1"/>
  <c r="M175" i="1" s="1"/>
  <c r="Q175" i="1" s="1"/>
  <c r="J176" i="1"/>
  <c r="M176" i="1" s="1"/>
  <c r="Q176" i="1" s="1"/>
  <c r="J177" i="1"/>
  <c r="M177" i="1" s="1"/>
  <c r="Q177" i="1" s="1"/>
  <c r="J178" i="1"/>
  <c r="M178" i="1" s="1"/>
  <c r="Q178" i="1" s="1"/>
  <c r="J179" i="1"/>
  <c r="M179" i="1" s="1"/>
  <c r="Q179" i="1" s="1"/>
  <c r="J180" i="1"/>
  <c r="M180" i="1" s="1"/>
  <c r="Q180" i="1" s="1"/>
  <c r="J181" i="1"/>
  <c r="M181" i="1" s="1"/>
  <c r="Q181" i="1" s="1"/>
  <c r="J182" i="1"/>
  <c r="M182" i="1" s="1"/>
  <c r="Q182" i="1" s="1"/>
  <c r="J183" i="1"/>
  <c r="M183" i="1" s="1"/>
  <c r="Q183" i="1" s="1"/>
  <c r="J184" i="1"/>
  <c r="M184" i="1" s="1"/>
  <c r="Q184" i="1" s="1"/>
  <c r="J185" i="1"/>
  <c r="M185" i="1" s="1"/>
  <c r="Q185" i="1" s="1"/>
  <c r="J186" i="1"/>
  <c r="M186" i="1" s="1"/>
  <c r="Q186" i="1" s="1"/>
  <c r="J187" i="1"/>
  <c r="M187" i="1" s="1"/>
  <c r="Q187" i="1" s="1"/>
  <c r="J188" i="1"/>
  <c r="M188" i="1" s="1"/>
  <c r="Q188" i="1" s="1"/>
  <c r="J189" i="1"/>
  <c r="M189" i="1" s="1"/>
  <c r="Q189" i="1" s="1"/>
  <c r="J190" i="1"/>
  <c r="M190" i="1" s="1"/>
  <c r="Q190" i="1" s="1"/>
  <c r="J191" i="1"/>
  <c r="M191" i="1" s="1"/>
  <c r="Q191" i="1" s="1"/>
  <c r="J192" i="1"/>
  <c r="M192" i="1" s="1"/>
  <c r="Q192" i="1" s="1"/>
  <c r="J193" i="1"/>
  <c r="M193" i="1" s="1"/>
  <c r="Q193" i="1" s="1"/>
  <c r="J194" i="1"/>
  <c r="M194" i="1" s="1"/>
  <c r="Q194" i="1" s="1"/>
  <c r="J195" i="1"/>
  <c r="M195" i="1" s="1"/>
  <c r="Q195" i="1" s="1"/>
  <c r="J196" i="1"/>
  <c r="M196" i="1" s="1"/>
  <c r="Q196" i="1" s="1"/>
  <c r="J197" i="1"/>
  <c r="M197" i="1" s="1"/>
  <c r="Q197" i="1" s="1"/>
  <c r="J198" i="1"/>
  <c r="M198" i="1" s="1"/>
  <c r="Q198" i="1" s="1"/>
  <c r="J199" i="1"/>
  <c r="M199" i="1" s="1"/>
  <c r="Q199" i="1" s="1"/>
  <c r="J200" i="1"/>
  <c r="M200" i="1" s="1"/>
  <c r="Q200" i="1" s="1"/>
  <c r="J201" i="1"/>
  <c r="M201" i="1" s="1"/>
  <c r="Q201" i="1" s="1"/>
  <c r="J202" i="1"/>
  <c r="M202" i="1" s="1"/>
  <c r="Q202" i="1" s="1"/>
  <c r="J203" i="1"/>
  <c r="M203" i="1" s="1"/>
  <c r="Q203" i="1" s="1"/>
  <c r="J204" i="1"/>
  <c r="M204" i="1" s="1"/>
  <c r="Q204" i="1" s="1"/>
  <c r="J205" i="1"/>
  <c r="M205" i="1" s="1"/>
  <c r="Q205" i="1" s="1"/>
  <c r="J206" i="1"/>
  <c r="M206" i="1" s="1"/>
  <c r="Q206" i="1" s="1"/>
  <c r="J207" i="1"/>
  <c r="M207" i="1" s="1"/>
  <c r="Q207" i="1" s="1"/>
  <c r="J208" i="1"/>
  <c r="M208" i="1" s="1"/>
  <c r="Q208" i="1" s="1"/>
  <c r="J209" i="1"/>
  <c r="M209" i="1" s="1"/>
  <c r="Q209" i="1" s="1"/>
  <c r="J210" i="1"/>
  <c r="M210" i="1" s="1"/>
  <c r="Q210" i="1" s="1"/>
  <c r="J211" i="1"/>
  <c r="M211" i="1" s="1"/>
  <c r="Q211" i="1" s="1"/>
  <c r="J212" i="1"/>
  <c r="M212" i="1" s="1"/>
  <c r="Q212" i="1" s="1"/>
  <c r="J213" i="1"/>
  <c r="M213" i="1" s="1"/>
  <c r="Q213" i="1" s="1"/>
  <c r="J214" i="1"/>
  <c r="M214" i="1" s="1"/>
  <c r="Q214" i="1" s="1"/>
  <c r="J215" i="1"/>
  <c r="M215" i="1" s="1"/>
  <c r="Q215" i="1" s="1"/>
  <c r="J216" i="1"/>
  <c r="M216" i="1" s="1"/>
  <c r="Q216" i="1" s="1"/>
  <c r="J217" i="1"/>
  <c r="M217" i="1" s="1"/>
  <c r="Q217" i="1" s="1"/>
  <c r="J218" i="1"/>
  <c r="M218" i="1" s="1"/>
  <c r="Q218" i="1" s="1"/>
  <c r="J219" i="1"/>
  <c r="M219" i="1" s="1"/>
  <c r="Q219" i="1" s="1"/>
  <c r="J220" i="1"/>
  <c r="M220" i="1" s="1"/>
  <c r="Q220" i="1" s="1"/>
  <c r="J221" i="1"/>
  <c r="M221" i="1" s="1"/>
  <c r="Q221" i="1" s="1"/>
  <c r="J222" i="1"/>
  <c r="M222" i="1" s="1"/>
  <c r="Q222" i="1" s="1"/>
  <c r="J223" i="1"/>
  <c r="M223" i="1" s="1"/>
  <c r="Q223" i="1" s="1"/>
  <c r="J224" i="1"/>
  <c r="M224" i="1" s="1"/>
  <c r="Q224" i="1" s="1"/>
  <c r="J225" i="1"/>
  <c r="M225" i="1" s="1"/>
  <c r="Q225" i="1" s="1"/>
  <c r="J226" i="1"/>
  <c r="M226" i="1" s="1"/>
  <c r="Q226" i="1" s="1"/>
  <c r="J227" i="1"/>
  <c r="M227" i="1" s="1"/>
  <c r="Q227" i="1" s="1"/>
  <c r="J228" i="1"/>
  <c r="M228" i="1" s="1"/>
  <c r="Q228" i="1" s="1"/>
  <c r="J229" i="1"/>
  <c r="M229" i="1" s="1"/>
  <c r="Q229" i="1" s="1"/>
  <c r="J230" i="1"/>
  <c r="M230" i="1" s="1"/>
  <c r="Q230" i="1" s="1"/>
  <c r="J231" i="1"/>
  <c r="M231" i="1" s="1"/>
  <c r="Q231" i="1" s="1"/>
  <c r="J232" i="1"/>
  <c r="M232" i="1" s="1"/>
  <c r="Q232" i="1" s="1"/>
  <c r="J233" i="1"/>
  <c r="M233" i="1" s="1"/>
  <c r="Q233" i="1" s="1"/>
  <c r="J234" i="1"/>
  <c r="M234" i="1" s="1"/>
  <c r="Q234" i="1" s="1"/>
  <c r="J235" i="1"/>
  <c r="M235" i="1" s="1"/>
  <c r="Q235" i="1" s="1"/>
  <c r="J236" i="1"/>
  <c r="M236" i="1" s="1"/>
  <c r="Q236" i="1" s="1"/>
  <c r="J237" i="1"/>
  <c r="M237" i="1" s="1"/>
  <c r="Q237" i="1" s="1"/>
  <c r="Q238" i="1" s="1"/>
  <c r="J239" i="1"/>
  <c r="M239" i="1" s="1"/>
  <c r="Q239" i="1" s="1"/>
  <c r="J240" i="1"/>
  <c r="M240" i="1" s="1"/>
  <c r="Q240" i="1" s="1"/>
  <c r="V240" i="1" s="1"/>
  <c r="J241" i="1"/>
  <c r="M241" i="1" s="1"/>
  <c r="Q241" i="1" s="1"/>
  <c r="J242" i="1"/>
  <c r="M242" i="1" s="1"/>
  <c r="Q242" i="1" s="1"/>
  <c r="J243" i="1"/>
  <c r="M243" i="1" s="1"/>
  <c r="Q243" i="1" s="1"/>
  <c r="J244" i="1"/>
  <c r="M244" i="1" s="1"/>
  <c r="Q244" i="1" s="1"/>
  <c r="J245" i="1"/>
  <c r="M245" i="1" s="1"/>
  <c r="Q245" i="1" s="1"/>
  <c r="J246" i="1"/>
  <c r="M246" i="1" s="1"/>
  <c r="Q246" i="1" s="1"/>
  <c r="J247" i="1"/>
  <c r="M247" i="1" s="1"/>
  <c r="Q247" i="1" s="1"/>
  <c r="J248" i="1"/>
  <c r="M248" i="1" s="1"/>
  <c r="Q248" i="1" s="1"/>
  <c r="J249" i="1"/>
  <c r="M249" i="1" s="1"/>
  <c r="Q249" i="1" s="1"/>
  <c r="J250" i="1"/>
  <c r="M250" i="1" s="1"/>
  <c r="Q250" i="1" s="1"/>
  <c r="J251" i="1"/>
  <c r="M251" i="1" s="1"/>
  <c r="Q251" i="1" s="1"/>
  <c r="J252" i="1"/>
  <c r="M252" i="1" s="1"/>
  <c r="Q252" i="1" s="1"/>
  <c r="J253" i="1"/>
  <c r="M253" i="1" s="1"/>
  <c r="Q253" i="1" s="1"/>
  <c r="J254" i="1"/>
  <c r="M254" i="1" s="1"/>
  <c r="Q254" i="1" s="1"/>
  <c r="J255" i="1"/>
  <c r="M255" i="1" s="1"/>
  <c r="Q255" i="1" s="1"/>
  <c r="J256" i="1"/>
  <c r="M256" i="1" s="1"/>
  <c r="Q256" i="1" s="1"/>
  <c r="J257" i="1"/>
  <c r="M257" i="1" s="1"/>
  <c r="Q257" i="1" s="1"/>
  <c r="J258" i="1"/>
  <c r="M258" i="1" s="1"/>
  <c r="Q258" i="1" s="1"/>
  <c r="J259" i="1"/>
  <c r="M259" i="1" s="1"/>
  <c r="Q259" i="1" s="1"/>
  <c r="J260" i="1"/>
  <c r="M260" i="1" s="1"/>
  <c r="Q260" i="1" s="1"/>
  <c r="J261" i="1"/>
  <c r="M261" i="1" s="1"/>
  <c r="Q261" i="1" s="1"/>
  <c r="J262" i="1"/>
  <c r="M262" i="1" s="1"/>
  <c r="Q262" i="1" s="1"/>
  <c r="J263" i="1"/>
  <c r="M263" i="1" s="1"/>
  <c r="Q263" i="1" s="1"/>
  <c r="J264" i="1"/>
  <c r="M264" i="1" s="1"/>
  <c r="Q264" i="1" s="1"/>
  <c r="J265" i="1"/>
  <c r="M265" i="1" s="1"/>
  <c r="Q265" i="1" s="1"/>
  <c r="J266" i="1"/>
  <c r="M266" i="1" s="1"/>
  <c r="Q266" i="1" s="1"/>
  <c r="J267" i="1"/>
  <c r="M267" i="1" s="1"/>
  <c r="Q267" i="1" s="1"/>
  <c r="J268" i="1"/>
  <c r="M268" i="1" s="1"/>
  <c r="Q268" i="1" s="1"/>
  <c r="J269" i="1"/>
  <c r="M269" i="1" s="1"/>
  <c r="Q269" i="1" s="1"/>
  <c r="J270" i="1"/>
  <c r="M270" i="1" s="1"/>
  <c r="Q270" i="1" s="1"/>
  <c r="J271" i="1"/>
  <c r="M271" i="1" s="1"/>
  <c r="Q271" i="1" s="1"/>
  <c r="J272" i="1"/>
  <c r="M272" i="1" s="1"/>
  <c r="Q272" i="1" s="1"/>
  <c r="J273" i="1"/>
  <c r="M273" i="1" s="1"/>
  <c r="Q273" i="1" s="1"/>
  <c r="J274" i="1"/>
  <c r="M274" i="1" s="1"/>
  <c r="Q274" i="1" s="1"/>
  <c r="J275" i="1"/>
  <c r="M275" i="1" s="1"/>
  <c r="Q275" i="1" s="1"/>
  <c r="J276" i="1"/>
  <c r="M276" i="1" s="1"/>
  <c r="Q276" i="1" s="1"/>
  <c r="J277" i="1"/>
  <c r="M277" i="1" s="1"/>
  <c r="Q277" i="1" s="1"/>
  <c r="J278" i="1"/>
  <c r="M278" i="1" s="1"/>
  <c r="Q278" i="1" s="1"/>
  <c r="Q279" i="1" s="1"/>
  <c r="J280" i="1"/>
  <c r="M280" i="1" s="1"/>
  <c r="Q280" i="1" s="1"/>
  <c r="J281" i="1"/>
  <c r="M281" i="1" s="1"/>
  <c r="Q281" i="1" s="1"/>
  <c r="V281" i="1" s="1"/>
  <c r="J282" i="1"/>
  <c r="M282" i="1" s="1"/>
  <c r="Q282" i="1" s="1"/>
  <c r="J283" i="1"/>
  <c r="M283" i="1" s="1"/>
  <c r="Q283" i="1" s="1"/>
  <c r="J284" i="1"/>
  <c r="M284" i="1" s="1"/>
  <c r="Q284" i="1" s="1"/>
  <c r="Q285" i="1" s="1"/>
  <c r="J286" i="1"/>
  <c r="M286" i="1" s="1"/>
  <c r="Q286" i="1" s="1"/>
  <c r="Q287" i="1" s="1"/>
  <c r="J288" i="1"/>
  <c r="M288" i="1" s="1"/>
  <c r="Q288" i="1" s="1"/>
  <c r="J289" i="1"/>
  <c r="M289" i="1" s="1"/>
  <c r="Q289" i="1" s="1"/>
  <c r="J290" i="1"/>
  <c r="M290" i="1" s="1"/>
  <c r="Q290" i="1" s="1"/>
  <c r="J291" i="1"/>
  <c r="M291" i="1" s="1"/>
  <c r="Q291" i="1" s="1"/>
  <c r="J292" i="1"/>
  <c r="M292" i="1" s="1"/>
  <c r="Q292" i="1" s="1"/>
  <c r="J293" i="1"/>
  <c r="M293" i="1" s="1"/>
  <c r="Q293" i="1" s="1"/>
  <c r="J294" i="1"/>
  <c r="M294" i="1" s="1"/>
  <c r="Q294" i="1" s="1"/>
  <c r="Q295" i="1" s="1"/>
  <c r="J296" i="1"/>
  <c r="M296" i="1" s="1"/>
  <c r="Q296" i="1" s="1"/>
  <c r="Q297" i="1" s="1"/>
  <c r="J298" i="1"/>
  <c r="M298" i="1" s="1"/>
  <c r="Q298" i="1" s="1"/>
  <c r="Q299" i="1" s="1"/>
  <c r="J300" i="1"/>
  <c r="M300" i="1" s="1"/>
  <c r="Q300" i="1" s="1"/>
  <c r="Q301" i="1" s="1"/>
  <c r="J302" i="1"/>
  <c r="M302" i="1" s="1"/>
  <c r="Q302" i="1" s="1"/>
  <c r="Q303" i="1" s="1"/>
  <c r="J304" i="1"/>
  <c r="M304" i="1" s="1"/>
  <c r="Q304" i="1" s="1"/>
  <c r="J305" i="1"/>
  <c r="M305" i="1" s="1"/>
  <c r="Q305" i="1" s="1"/>
  <c r="Q306" i="1" s="1"/>
  <c r="J307" i="1"/>
  <c r="M307" i="1" s="1"/>
  <c r="Q307" i="1" s="1"/>
  <c r="Q308" i="1" s="1"/>
  <c r="J309" i="1"/>
  <c r="M309" i="1" s="1"/>
  <c r="Q309" i="1" s="1"/>
  <c r="J310" i="1"/>
  <c r="M310" i="1" s="1"/>
  <c r="Q310" i="1" s="1"/>
  <c r="Q311" i="1" s="1"/>
  <c r="J312" i="1"/>
  <c r="M312" i="1" s="1"/>
  <c r="Q312" i="1" s="1"/>
  <c r="J313" i="1"/>
  <c r="M313" i="1" s="1"/>
  <c r="Q313" i="1" s="1"/>
  <c r="J314" i="1"/>
  <c r="M314" i="1" s="1"/>
  <c r="Q314" i="1" s="1"/>
  <c r="J315" i="1"/>
  <c r="M315" i="1" s="1"/>
  <c r="Q315" i="1" s="1"/>
  <c r="J316" i="1"/>
  <c r="M316" i="1" s="1"/>
  <c r="Q316" i="1" s="1"/>
  <c r="Q317" i="1" s="1"/>
  <c r="J318" i="1"/>
  <c r="M318" i="1" s="1"/>
  <c r="Q318" i="1" s="1"/>
  <c r="Q319" i="1" s="1"/>
  <c r="V318" i="1" s="1"/>
  <c r="V320" i="1" s="1"/>
  <c r="J320" i="1"/>
  <c r="M320" i="1" s="1"/>
  <c r="Q320" i="1" s="1"/>
  <c r="J321" i="1"/>
  <c r="M321" i="1" s="1"/>
  <c r="Q321" i="1" s="1"/>
  <c r="J322" i="1"/>
  <c r="M322" i="1" s="1"/>
  <c r="Q322" i="1" s="1"/>
  <c r="J323" i="1"/>
  <c r="M323" i="1" s="1"/>
  <c r="Q323" i="1" s="1"/>
  <c r="J324" i="1"/>
  <c r="M324" i="1" s="1"/>
  <c r="Q324" i="1" s="1"/>
  <c r="Q325" i="1" s="1"/>
  <c r="J326" i="1"/>
  <c r="M326" i="1" s="1"/>
  <c r="Q326" i="1" s="1"/>
  <c r="Q327" i="1" s="1"/>
  <c r="J328" i="1"/>
  <c r="M328" i="1" s="1"/>
  <c r="Q328" i="1" s="1"/>
  <c r="J329" i="1"/>
  <c r="M329" i="1" s="1"/>
  <c r="Q329" i="1" s="1"/>
  <c r="Q330" i="1" s="1"/>
  <c r="J331" i="1"/>
  <c r="M331" i="1" s="1"/>
  <c r="Q331" i="1" s="1"/>
  <c r="Q332" i="1" s="1"/>
  <c r="J333" i="1"/>
  <c r="M333" i="1" s="1"/>
  <c r="Q333" i="1" s="1"/>
  <c r="J334" i="1"/>
  <c r="M334" i="1" s="1"/>
  <c r="Q334" i="1" s="1"/>
  <c r="V334" i="1" s="1"/>
  <c r="J335" i="1"/>
  <c r="M335" i="1" s="1"/>
  <c r="Q335" i="1" s="1"/>
  <c r="J336" i="1"/>
  <c r="M336" i="1" s="1"/>
  <c r="Q336" i="1" s="1"/>
  <c r="Q337" i="1" s="1"/>
  <c r="J338" i="1"/>
  <c r="M338" i="1" s="1"/>
  <c r="Q338" i="1" s="1"/>
  <c r="Q339" i="1" s="1"/>
  <c r="J340" i="1"/>
  <c r="M340" i="1" s="1"/>
  <c r="Q340" i="1" s="1"/>
  <c r="Q341" i="1" s="1"/>
  <c r="J342" i="1"/>
  <c r="M342" i="1" s="1"/>
  <c r="Q342" i="1" s="1"/>
  <c r="J343" i="1"/>
  <c r="M343" i="1" s="1"/>
  <c r="Q343" i="1" s="1"/>
  <c r="Q344" i="1" s="1"/>
  <c r="J345" i="1"/>
  <c r="M345" i="1" s="1"/>
  <c r="Q345" i="1" s="1"/>
  <c r="J346" i="1"/>
  <c r="M346" i="1" s="1"/>
  <c r="Q346" i="1" s="1"/>
  <c r="Q347" i="1" s="1"/>
  <c r="J348" i="1"/>
  <c r="M348" i="1" s="1"/>
  <c r="Q348" i="1" s="1"/>
  <c r="J349" i="1"/>
  <c r="M349" i="1" s="1"/>
  <c r="Q349" i="1" s="1"/>
  <c r="Q350" i="1" s="1"/>
  <c r="J351" i="1"/>
  <c r="M351" i="1" s="1"/>
  <c r="Q351" i="1" s="1"/>
  <c r="Q352" i="1"/>
  <c r="Q353" i="1" s="1"/>
  <c r="J356" i="1"/>
  <c r="J357" i="1"/>
  <c r="M357" i="1" s="1"/>
  <c r="J359" i="1"/>
  <c r="M359" i="1" s="1"/>
  <c r="Q359" i="1" s="1"/>
  <c r="Q360" i="1" s="1"/>
  <c r="J361" i="1"/>
  <c r="M361" i="1" s="1"/>
  <c r="Q361" i="1" s="1"/>
  <c r="Q362" i="1" s="1"/>
  <c r="J363" i="1"/>
  <c r="M363" i="1" s="1"/>
  <c r="Q363" i="1" s="1"/>
  <c r="J364" i="1"/>
  <c r="M364" i="1" s="1"/>
  <c r="Q364" i="1" s="1"/>
  <c r="J365" i="1"/>
  <c r="M365" i="1" s="1"/>
  <c r="Q365" i="1" s="1"/>
  <c r="J366" i="1"/>
  <c r="M366" i="1" s="1"/>
  <c r="Q366" i="1" s="1"/>
  <c r="J367" i="1"/>
  <c r="M367" i="1" s="1"/>
  <c r="Q367" i="1" s="1"/>
  <c r="J368" i="1"/>
  <c r="M368" i="1" s="1"/>
  <c r="Q368" i="1" s="1"/>
  <c r="J369" i="1"/>
  <c r="M369" i="1" s="1"/>
  <c r="Q369" i="1" s="1"/>
  <c r="J370" i="1"/>
  <c r="M370" i="1" s="1"/>
  <c r="Q370" i="1" s="1"/>
  <c r="Q371" i="1" l="1"/>
  <c r="Q373" i="1"/>
  <c r="M356" i="1"/>
  <c r="Q356" i="1" s="1"/>
  <c r="Q357" i="1"/>
  <c r="V321" i="1"/>
  <c r="V322" i="1" s="1"/>
  <c r="V323" i="1" s="1"/>
  <c r="V324" i="1" s="1"/>
  <c r="V326" i="1" s="1"/>
  <c r="V328" i="1" s="1"/>
  <c r="V329" i="1" s="1"/>
  <c r="V331" i="1" s="1"/>
  <c r="V333" i="1" s="1"/>
  <c r="V335" i="1" s="1"/>
  <c r="V336" i="1" s="1"/>
  <c r="V338" i="1" s="1"/>
  <c r="V340" i="1" s="1"/>
  <c r="V342" i="1" s="1"/>
  <c r="V343" i="1" s="1"/>
  <c r="V345" i="1" s="1"/>
  <c r="V346" i="1" s="1"/>
  <c r="V348" i="1" s="1"/>
  <c r="V349" i="1" s="1"/>
  <c r="V351" i="1" s="1"/>
  <c r="V352" i="1" s="1"/>
  <c r="V354" i="1" s="1"/>
  <c r="V356" i="1" s="1"/>
  <c r="V357" i="1" s="1"/>
  <c r="V358" i="1" s="1"/>
  <c r="V359" i="1" s="1"/>
  <c r="V361" i="1" s="1"/>
  <c r="V363" i="1" s="1"/>
  <c r="V364" i="1" s="1"/>
  <c r="V365" i="1" s="1"/>
  <c r="V366" i="1" s="1"/>
  <c r="V367" i="1" s="1"/>
  <c r="V368" i="1" s="1"/>
  <c r="V369" i="1" s="1"/>
  <c r="V370" i="1" s="1"/>
  <c r="V283" i="1"/>
  <c r="V284" i="1" s="1"/>
  <c r="V286" i="1" s="1"/>
  <c r="V288" i="1" s="1"/>
  <c r="V289" i="1" s="1"/>
  <c r="V290" i="1" s="1"/>
  <c r="V291" i="1" s="1"/>
  <c r="V292" i="1" s="1"/>
  <c r="V293" i="1" s="1"/>
  <c r="V294" i="1" s="1"/>
  <c r="V296" i="1" s="1"/>
  <c r="V298" i="1" s="1"/>
  <c r="V300" i="1" s="1"/>
  <c r="V302" i="1" s="1"/>
  <c r="V304" i="1" s="1"/>
  <c r="V305" i="1" s="1"/>
  <c r="V307" i="1" s="1"/>
  <c r="V309" i="1" s="1"/>
  <c r="V310" i="1" s="1"/>
  <c r="V312" i="1" s="1"/>
  <c r="V144" i="1"/>
  <c r="V145" i="1" s="1"/>
  <c r="V147" i="1" s="1"/>
  <c r="V149" i="1" s="1"/>
  <c r="V151" i="1" s="1"/>
  <c r="V152" i="1" s="1"/>
  <c r="V153" i="1" s="1"/>
  <c r="V154" i="1" s="1"/>
  <c r="V155" i="1" s="1"/>
  <c r="V156" i="1" s="1"/>
  <c r="V157" i="1" s="1"/>
  <c r="V158" i="1" s="1"/>
  <c r="V159" i="1" s="1"/>
  <c r="V160" i="1" s="1"/>
  <c r="V161" i="1" s="1"/>
  <c r="V162" i="1" s="1"/>
  <c r="V163" i="1" s="1"/>
  <c r="V164" i="1" s="1"/>
  <c r="V165" i="1" s="1"/>
  <c r="V166" i="1" s="1"/>
  <c r="V167" i="1" s="1"/>
  <c r="V168" i="1" s="1"/>
  <c r="V169" i="1" s="1"/>
  <c r="V170" i="1" s="1"/>
  <c r="V171" i="1" s="1"/>
  <c r="V172" i="1" s="1"/>
  <c r="V173" i="1" s="1"/>
  <c r="V174" i="1" s="1"/>
  <c r="V175" i="1" s="1"/>
  <c r="V176" i="1" s="1"/>
  <c r="V177" i="1" s="1"/>
  <c r="V178" i="1" s="1"/>
  <c r="V179" i="1" s="1"/>
  <c r="V180" i="1" s="1"/>
  <c r="V181" i="1" s="1"/>
  <c r="V182" i="1" s="1"/>
  <c r="V183" i="1" s="1"/>
  <c r="V184" i="1" s="1"/>
  <c r="V185" i="1" s="1"/>
  <c r="V186" i="1" s="1"/>
  <c r="V187" i="1" s="1"/>
  <c r="V188" i="1" s="1"/>
  <c r="V189" i="1" s="1"/>
  <c r="V190" i="1" s="1"/>
  <c r="V191" i="1" s="1"/>
  <c r="V192" i="1" s="1"/>
  <c r="V193" i="1" s="1"/>
  <c r="V194" i="1" s="1"/>
  <c r="V195" i="1" s="1"/>
  <c r="V196" i="1" s="1"/>
  <c r="V197" i="1" s="1"/>
  <c r="V198" i="1" s="1"/>
  <c r="V199" i="1" s="1"/>
  <c r="V200" i="1" s="1"/>
  <c r="V201" i="1" s="1"/>
  <c r="V202" i="1" s="1"/>
  <c r="V203" i="1" s="1"/>
  <c r="V204" i="1" s="1"/>
  <c r="V205" i="1" s="1"/>
  <c r="V206" i="1" s="1"/>
  <c r="V207" i="1" s="1"/>
  <c r="V208" i="1" s="1"/>
  <c r="V209" i="1" s="1"/>
  <c r="V210" i="1" s="1"/>
  <c r="V211" i="1" s="1"/>
  <c r="V212" i="1" s="1"/>
  <c r="V213" i="1" s="1"/>
  <c r="V214" i="1" s="1"/>
  <c r="V215" i="1" s="1"/>
  <c r="V216" i="1" s="1"/>
  <c r="V217" i="1" s="1"/>
  <c r="V218" i="1" s="1"/>
  <c r="V219" i="1" s="1"/>
  <c r="V220" i="1" s="1"/>
  <c r="V221" i="1" s="1"/>
  <c r="V222" i="1" s="1"/>
  <c r="V223" i="1" s="1"/>
  <c r="V224" i="1" s="1"/>
  <c r="V225" i="1" s="1"/>
  <c r="V226" i="1" s="1"/>
  <c r="V227" i="1" s="1"/>
  <c r="V228" i="1" s="1"/>
  <c r="V229" i="1" s="1"/>
  <c r="V230" i="1" s="1"/>
  <c r="V231" i="1" s="1"/>
  <c r="V232" i="1" s="1"/>
  <c r="V233" i="1" s="1"/>
  <c r="V234" i="1" s="1"/>
  <c r="V235" i="1" s="1"/>
  <c r="V236" i="1" s="1"/>
  <c r="V237" i="1" s="1"/>
  <c r="V239" i="1" s="1"/>
  <c r="V241" i="1" s="1"/>
  <c r="V243" i="1" s="1"/>
  <c r="V245" i="1" s="1"/>
  <c r="V247" i="1" s="1"/>
  <c r="V249" i="1" s="1"/>
  <c r="V251" i="1" s="1"/>
  <c r="V253" i="1" s="1"/>
  <c r="V255" i="1" s="1"/>
  <c r="V257" i="1" s="1"/>
  <c r="V259" i="1" s="1"/>
  <c r="V261" i="1" s="1"/>
  <c r="V263" i="1" s="1"/>
  <c r="V265" i="1" s="1"/>
  <c r="V267" i="1" s="1"/>
  <c r="V269" i="1" s="1"/>
  <c r="V271" i="1" s="1"/>
  <c r="V273" i="1" s="1"/>
  <c r="V275" i="1" s="1"/>
  <c r="V277" i="1" s="1"/>
  <c r="V278" i="1" s="1"/>
  <c r="V280" i="1" s="1"/>
  <c r="V282" i="1" s="1"/>
  <c r="V242" i="1"/>
  <c r="V244" i="1" s="1"/>
  <c r="V246" i="1" s="1"/>
  <c r="V248" i="1" s="1"/>
  <c r="V250" i="1" s="1"/>
  <c r="V252" i="1" s="1"/>
  <c r="V254" i="1" s="1"/>
  <c r="V256" i="1" s="1"/>
  <c r="V258" i="1" s="1"/>
  <c r="V260" i="1" s="1"/>
  <c r="V262" i="1" s="1"/>
  <c r="V264" i="1" s="1"/>
  <c r="V266" i="1" s="1"/>
  <c r="V268" i="1" s="1"/>
  <c r="V270" i="1" s="1"/>
  <c r="V272" i="1" s="1"/>
  <c r="V274" i="1" s="1"/>
  <c r="V276" i="1" s="1"/>
  <c r="Q16" i="1"/>
  <c r="Q17" i="1" s="1"/>
  <c r="M36" i="1"/>
  <c r="Q36" i="1" s="1"/>
  <c r="M29" i="1"/>
  <c r="Q29" i="1" s="1"/>
  <c r="M23" i="1"/>
  <c r="Q23" i="1" s="1"/>
  <c r="Q24" i="1" s="1"/>
  <c r="M18" i="1"/>
  <c r="Q18" i="1" s="1"/>
  <c r="M13" i="1"/>
  <c r="Q13" i="1" s="1"/>
  <c r="Q30" i="1"/>
  <c r="Q31" i="1" s="1"/>
  <c r="Q25" i="1"/>
  <c r="Q26" i="1" s="1"/>
  <c r="Q19" i="1"/>
  <c r="Q14" i="1"/>
  <c r="Q15" i="1"/>
  <c r="Q28" i="1"/>
  <c r="Q32" i="1"/>
  <c r="Q33" i="1" s="1"/>
  <c r="Q27" i="1"/>
  <c r="Q20" i="1"/>
  <c r="Q21" i="1" s="1"/>
  <c r="V313" i="1" l="1"/>
  <c r="V315" i="1" s="1"/>
  <c r="V316" i="1" s="1"/>
  <c r="V314" i="1"/>
  <c r="I64" i="2" l="1"/>
  <c r="L64" i="2" s="1"/>
  <c r="P64" i="2" s="1"/>
  <c r="I63" i="2"/>
  <c r="L63" i="2" s="1"/>
  <c r="P63" i="2" s="1"/>
  <c r="I62" i="2"/>
  <c r="L62" i="2" s="1"/>
  <c r="P62" i="2" s="1"/>
  <c r="I61" i="2"/>
  <c r="L61" i="2" s="1"/>
  <c r="P61" i="2" s="1"/>
  <c r="I60" i="2"/>
  <c r="L60" i="2" s="1"/>
  <c r="P60" i="2" s="1"/>
  <c r="I59" i="2"/>
  <c r="L59" i="2" s="1"/>
  <c r="P59" i="2" s="1"/>
  <c r="P67" i="2" s="1"/>
  <c r="I58" i="2"/>
  <c r="L58" i="2" s="1"/>
  <c r="P58" i="2" s="1"/>
  <c r="I57" i="2"/>
  <c r="L57" i="2" s="1"/>
  <c r="P57" i="2" s="1"/>
  <c r="I56" i="2"/>
  <c r="L56" i="2" s="1"/>
  <c r="P56" i="2" s="1"/>
  <c r="I55" i="2"/>
  <c r="L55" i="2" s="1"/>
  <c r="P55" i="2" s="1"/>
  <c r="I54" i="2"/>
  <c r="L54" i="2" s="1"/>
  <c r="P54" i="2" s="1"/>
  <c r="I53" i="2"/>
  <c r="L53" i="2" s="1"/>
  <c r="P53" i="2" s="1"/>
  <c r="I52" i="2"/>
  <c r="L52" i="2" s="1"/>
  <c r="P52" i="2" s="1"/>
  <c r="I51" i="2"/>
  <c r="L51" i="2" s="1"/>
  <c r="P51" i="2" s="1"/>
  <c r="I50" i="2"/>
  <c r="L50" i="2" s="1"/>
  <c r="P50" i="2" s="1"/>
  <c r="I49" i="2"/>
  <c r="L49" i="2" s="1"/>
  <c r="P49" i="2" s="1"/>
  <c r="I48" i="2"/>
  <c r="L48" i="2" s="1"/>
  <c r="P48" i="2" s="1"/>
  <c r="I47" i="2"/>
  <c r="L47" i="2" s="1"/>
  <c r="P47" i="2" s="1"/>
  <c r="I46" i="2"/>
  <c r="L46" i="2" s="1"/>
  <c r="P46" i="2" s="1"/>
  <c r="I45" i="2"/>
  <c r="L45" i="2" s="1"/>
  <c r="P45" i="2" s="1"/>
  <c r="I44" i="2"/>
  <c r="L44" i="2" s="1"/>
  <c r="P44" i="2" s="1"/>
  <c r="I43" i="2"/>
  <c r="L43" i="2" s="1"/>
  <c r="P43" i="2" s="1"/>
  <c r="L42" i="2"/>
  <c r="P42" i="2" s="1"/>
  <c r="I42" i="2"/>
  <c r="I41" i="2"/>
  <c r="L41" i="2" s="1"/>
  <c r="P41" i="2" s="1"/>
  <c r="I40" i="2"/>
  <c r="L40" i="2" s="1"/>
  <c r="P40" i="2" s="1"/>
  <c r="I39" i="2"/>
  <c r="L39" i="2" s="1"/>
  <c r="P39" i="2" s="1"/>
  <c r="I38" i="2"/>
  <c r="L38" i="2" s="1"/>
  <c r="P38" i="2" s="1"/>
  <c r="I37" i="2"/>
  <c r="L37" i="2" s="1"/>
  <c r="P37" i="2" s="1"/>
  <c r="I36" i="2"/>
  <c r="L36" i="2" s="1"/>
  <c r="P36" i="2" s="1"/>
  <c r="I35" i="2"/>
  <c r="L35" i="2" s="1"/>
  <c r="P35" i="2" s="1"/>
  <c r="I34" i="2"/>
  <c r="L34" i="2" s="1"/>
  <c r="P34" i="2" s="1"/>
  <c r="I33" i="2"/>
  <c r="L33" i="2" s="1"/>
  <c r="P33" i="2" s="1"/>
  <c r="I32" i="2"/>
  <c r="L32" i="2" s="1"/>
  <c r="P32" i="2" s="1"/>
  <c r="I31" i="2"/>
  <c r="L31" i="2" s="1"/>
  <c r="P31" i="2" s="1"/>
  <c r="I30" i="2"/>
  <c r="L30" i="2" s="1"/>
  <c r="P30" i="2" s="1"/>
  <c r="I29" i="2"/>
  <c r="L29" i="2" s="1"/>
  <c r="P29" i="2" s="1"/>
  <c r="I28" i="2"/>
  <c r="L28" i="2" s="1"/>
  <c r="P28" i="2" s="1"/>
  <c r="I27" i="2"/>
  <c r="L27" i="2" s="1"/>
  <c r="P27" i="2" s="1"/>
  <c r="I26" i="2"/>
  <c r="L26" i="2" s="1"/>
  <c r="P26" i="2" s="1"/>
  <c r="I25" i="2"/>
  <c r="L25" i="2" s="1"/>
  <c r="P25" i="2" s="1"/>
  <c r="I24" i="2"/>
  <c r="L24" i="2" s="1"/>
  <c r="P24" i="2" s="1"/>
  <c r="I23" i="2"/>
  <c r="L23" i="2" s="1"/>
  <c r="P23" i="2" s="1"/>
  <c r="I22" i="2"/>
  <c r="L22" i="2" s="1"/>
  <c r="P22" i="2" s="1"/>
  <c r="I21" i="2"/>
  <c r="L21" i="2" s="1"/>
  <c r="P21" i="2" s="1"/>
  <c r="I20" i="2"/>
  <c r="L20" i="2" s="1"/>
  <c r="P20" i="2" s="1"/>
  <c r="I19" i="2"/>
  <c r="L19" i="2" s="1"/>
  <c r="P19" i="2" s="1"/>
  <c r="I18" i="2"/>
  <c r="L18" i="2" s="1"/>
  <c r="P18" i="2" s="1"/>
  <c r="I17" i="2"/>
  <c r="L17" i="2" s="1"/>
  <c r="P17" i="2" s="1"/>
  <c r="I16" i="2"/>
  <c r="L16" i="2" s="1"/>
  <c r="P16" i="2" s="1"/>
  <c r="I15" i="2"/>
  <c r="L15" i="2" s="1"/>
  <c r="P15" i="2" s="1"/>
  <c r="I14" i="2"/>
  <c r="L14" i="2" s="1"/>
  <c r="P14" i="2" s="1"/>
  <c r="I13" i="2"/>
  <c r="L13" i="2" s="1"/>
  <c r="P13" i="2" s="1"/>
  <c r="I12" i="2"/>
  <c r="L12" i="2" s="1"/>
  <c r="P12" i="2" s="1"/>
  <c r="I11" i="2"/>
  <c r="L11" i="2" s="1"/>
  <c r="P11" i="2" s="1"/>
  <c r="L10" i="2"/>
  <c r="P10" i="2" s="1"/>
  <c r="I10" i="2"/>
  <c r="I9" i="2"/>
  <c r="L9" i="2" s="1"/>
  <c r="P9" i="2" s="1"/>
  <c r="I8" i="2"/>
  <c r="L8" i="2" s="1"/>
  <c r="P8" i="2" s="1"/>
  <c r="P65" i="2" l="1"/>
  <c r="P66" i="2"/>
  <c r="Q67" i="2"/>
  <c r="Q8" i="2"/>
  <c r="Q9" i="2" s="1"/>
  <c r="Q10" i="2" s="1"/>
  <c r="Q11" i="2" s="1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43" i="2" s="1"/>
  <c r="Q44" i="2" s="1"/>
  <c r="Q45" i="2" s="1"/>
  <c r="Q46" i="2" s="1"/>
  <c r="Q47" i="2" s="1"/>
  <c r="Q48" i="2" s="1"/>
  <c r="Q49" i="2" s="1"/>
  <c r="Q50" i="2" s="1"/>
  <c r="Q51" i="2" s="1"/>
  <c r="Q52" i="2" s="1"/>
  <c r="Q53" i="2" s="1"/>
  <c r="Q54" i="2" s="1"/>
  <c r="Q55" i="2" s="1"/>
  <c r="Q56" i="2" s="1"/>
  <c r="Q57" i="2" s="1"/>
  <c r="Q58" i="2" s="1"/>
  <c r="Q59" i="2" s="1"/>
  <c r="Q60" i="2" s="1"/>
  <c r="Q61" i="2" s="1"/>
  <c r="Q62" i="2" s="1"/>
  <c r="Q63" i="2" s="1"/>
  <c r="Q64" i="2" s="1"/>
  <c r="Q65" i="2"/>
  <c r="Q66" i="2"/>
  <c r="Q9" i="1" l="1"/>
  <c r="Q10" i="1" l="1"/>
  <c r="V9" i="1" s="1"/>
  <c r="V11" i="1" s="1"/>
  <c r="V13" i="1" s="1"/>
  <c r="V14" i="1" s="1"/>
  <c r="V15" i="1" s="1"/>
  <c r="V16" i="1" s="1"/>
  <c r="V18" i="1"/>
  <c r="V19" i="1" s="1"/>
  <c r="V20" i="1" l="1"/>
  <c r="V22" i="1" s="1"/>
  <c r="V371" i="1"/>
  <c r="V373" i="1"/>
  <c r="V372" i="1"/>
  <c r="V23" i="1" l="1"/>
  <c r="V25" i="1" s="1"/>
  <c r="V27" i="1" s="1"/>
  <c r="V28" i="1" s="1"/>
  <c r="V29" i="1" s="1"/>
  <c r="V30" i="1" l="1"/>
  <c r="V32" i="1" s="1"/>
  <c r="V34" i="1" s="1"/>
  <c r="V36" i="1" s="1"/>
  <c r="V37" i="1" l="1"/>
  <c r="V38" i="1" s="1"/>
  <c r="V39" i="1" s="1"/>
  <c r="V41" i="1" s="1"/>
  <c r="V42" i="1" s="1"/>
  <c r="V43" i="1" s="1"/>
  <c r="V44" i="1" s="1"/>
  <c r="V45" i="1" s="1"/>
  <c r="V46" i="1" s="1"/>
  <c r="V47" i="1" s="1"/>
  <c r="V48" i="1" s="1"/>
  <c r="V49" i="1" s="1"/>
  <c r="V50" i="1" s="1"/>
  <c r="V51" i="1" s="1"/>
  <c r="V52" i="1" s="1"/>
  <c r="V53" i="1" s="1"/>
  <c r="V54" i="1" s="1"/>
  <c r="V55" i="1" s="1"/>
  <c r="V56" i="1" s="1"/>
  <c r="V57" i="1" s="1"/>
  <c r="V58" i="1" s="1"/>
  <c r="V59" i="1" s="1"/>
  <c r="V60" i="1" s="1"/>
  <c r="V61" i="1" s="1"/>
  <c r="V62" i="1" s="1"/>
  <c r="V63" i="1" s="1"/>
  <c r="V64" i="1" s="1"/>
  <c r="V65" i="1" s="1"/>
  <c r="V66" i="1" s="1"/>
  <c r="V67" i="1" s="1"/>
  <c r="V68" i="1" s="1"/>
  <c r="V69" i="1" s="1"/>
  <c r="V70" i="1" s="1"/>
  <c r="V71" i="1" s="1"/>
  <c r="V72" i="1" s="1"/>
  <c r="V73" i="1" s="1"/>
  <c r="V74" i="1" s="1"/>
  <c r="V75" i="1" s="1"/>
  <c r="V76" i="1" s="1"/>
  <c r="V78" i="1" s="1"/>
  <c r="V79" i="1" s="1"/>
  <c r="V80" i="1" s="1"/>
  <c r="V81" i="1" s="1"/>
  <c r="V82" i="1" s="1"/>
  <c r="V84" i="1" s="1"/>
  <c r="V85" i="1" s="1"/>
  <c r="V87" i="1" s="1"/>
  <c r="V89" i="1" s="1"/>
  <c r="V91" i="1" s="1"/>
  <c r="V93" i="1" s="1"/>
  <c r="V95" i="1" s="1"/>
  <c r="V97" i="1" s="1"/>
  <c r="V98" i="1" s="1"/>
  <c r="V99" i="1" s="1"/>
  <c r="V100" i="1" s="1"/>
  <c r="V101" i="1" s="1"/>
  <c r="V102" i="1" s="1"/>
  <c r="V103" i="1" s="1"/>
  <c r="V104" i="1" s="1"/>
  <c r="V105" i="1" s="1"/>
  <c r="V106" i="1" s="1"/>
  <c r="V107" i="1" s="1"/>
  <c r="V108" i="1" s="1"/>
  <c r="V109" i="1" s="1"/>
  <c r="V110" i="1" s="1"/>
  <c r="V111" i="1" s="1"/>
  <c r="V112" i="1" s="1"/>
  <c r="V113" i="1" s="1"/>
  <c r="V115" i="1" s="1"/>
  <c r="V116" i="1" s="1"/>
  <c r="V117" i="1" s="1"/>
  <c r="V119" i="1" s="1"/>
  <c r="V121" i="1" s="1"/>
  <c r="V123" i="1" s="1"/>
  <c r="V125" i="1" s="1"/>
  <c r="V127" i="1" s="1"/>
  <c r="V128" i="1" s="1"/>
  <c r="V129" i="1" s="1"/>
  <c r="V131" i="1" s="1"/>
  <c r="V133" i="1" s="1"/>
  <c r="V135" i="1" s="1"/>
  <c r="V137" i="1" s="1"/>
  <c r="V139" i="1" s="1"/>
  <c r="V140" i="1" s="1"/>
  <c r="V14" i="5" l="1"/>
  <c r="V13" i="5"/>
  <c r="Q10" i="5"/>
  <c r="V9" i="5"/>
  <c r="V11" i="5"/>
  <c r="V12" i="5"/>
</calcChain>
</file>

<file path=xl/sharedStrings.xml><?xml version="1.0" encoding="utf-8"?>
<sst xmlns="http://schemas.openxmlformats.org/spreadsheetml/2006/main" count="1733" uniqueCount="210">
  <si>
    <t>DIRECCION FINANCIERA</t>
  </si>
  <si>
    <t>ESTADO DE CARTERA</t>
  </si>
  <si>
    <t>PREFIJO FACTURA</t>
  </si>
  <si>
    <t>Nº FACTURA</t>
  </si>
  <si>
    <t>MES FACTURADO</t>
  </si>
  <si>
    <t>FECHA RADICADO</t>
  </si>
  <si>
    <t>ESTADO</t>
  </si>
  <si>
    <t>CUOTAS MODERADORAS</t>
  </si>
  <si>
    <t>VALOR NETO FACTURA</t>
  </si>
  <si>
    <t>RETEFUENTE</t>
  </si>
  <si>
    <t>ICA</t>
  </si>
  <si>
    <t>TOTAL A PAGAR</t>
  </si>
  <si>
    <t>SALDO DEUDA ACUMULADO</t>
  </si>
  <si>
    <t>Entre 30 y 60 dias de vencimiento</t>
  </si>
  <si>
    <t>Corriente</t>
  </si>
  <si>
    <t>TOTAL CARTERA</t>
  </si>
  <si>
    <t>VENCIDA</t>
  </si>
  <si>
    <t>CORRIENTE</t>
  </si>
  <si>
    <t>Elaborado por:</t>
  </si>
  <si>
    <t>LUZ AMANDA PORTILLA</t>
  </si>
  <si>
    <t>Auxiliar de Facturación y Cartera</t>
  </si>
  <si>
    <t>Direccion Financiera</t>
  </si>
  <si>
    <t>COSMITET LTDA</t>
  </si>
  <si>
    <t>Entre 1 y 30 dias de vencimiento</t>
  </si>
  <si>
    <t>FECHA PAGO</t>
  </si>
  <si>
    <t>VALOR CONSIGNADO</t>
  </si>
  <si>
    <t>VALOR AFECTADO</t>
  </si>
  <si>
    <t>GLOSAS</t>
  </si>
  <si>
    <t>SALDO 1</t>
  </si>
  <si>
    <t>CF</t>
  </si>
  <si>
    <t>FC</t>
  </si>
  <si>
    <t xml:space="preserve"> FC </t>
  </si>
  <si>
    <t>Al dia</t>
  </si>
  <si>
    <t>VALOR FACTURA</t>
  </si>
  <si>
    <t>cancelada entre 60 y 90 dias de vencida</t>
  </si>
  <si>
    <t>Cancelada entre 90 y 120 dias de vencida</t>
  </si>
  <si>
    <t>Cancelada entre 30 y 60 de vencida</t>
  </si>
  <si>
    <t>NO CANCELADA</t>
  </si>
  <si>
    <t>ESTADO AL MOMENTO DE PAGO</t>
  </si>
  <si>
    <t>ENDOCIRUJANOS SAS</t>
  </si>
  <si>
    <t>Entre 60 y 90 dias de vencimiento</t>
  </si>
  <si>
    <t>AL 31 MARZO DE 2020</t>
  </si>
  <si>
    <t>COMFENALCO VALLE EPS</t>
  </si>
  <si>
    <t>Cancelada en tiempo corriente</t>
  </si>
  <si>
    <t>Cancelada entre 1 a 30 dias de vencida</t>
  </si>
  <si>
    <t xml:space="preserve">COPAGOS </t>
  </si>
  <si>
    <t>SALDO 2</t>
  </si>
  <si>
    <t>DE ENERO 2019 AL 05 JUNIO DE 2020</t>
  </si>
  <si>
    <t>DESDE JULIO 2019 A MARZO 31 DE 2020</t>
  </si>
  <si>
    <t>FECR</t>
  </si>
  <si>
    <t>Mas de 120 dias de vencimiento</t>
  </si>
  <si>
    <t>Entre 90 y 120 dias de vencimiento</t>
  </si>
  <si>
    <t>A 31 DICIEMBRE DE 2021</t>
  </si>
  <si>
    <t xml:space="preserve"> ENTIDAD</t>
  </si>
  <si>
    <t>PrefijoFactura</t>
  </si>
  <si>
    <t>RETENCION</t>
  </si>
  <si>
    <t>AUTORIZACION</t>
  </si>
  <si>
    <t>ENDOCIRUJANOS LTDA</t>
  </si>
  <si>
    <t>B)Factura sin saldo ERP</t>
  </si>
  <si>
    <t>Diferente_Alfa</t>
  </si>
  <si>
    <t>SI</t>
  </si>
  <si>
    <t>A)Factura no radicada en ERP</t>
  </si>
  <si>
    <t>no_cruza</t>
  </si>
  <si>
    <t>FACTURA</t>
  </si>
  <si>
    <t>LLAVE</t>
  </si>
  <si>
    <t>TOTAL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</si>
  <si>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</si>
  <si>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</si>
  <si>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</si>
  <si>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</si>
  <si>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</si>
  <si>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</si>
  <si>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</si>
  <si>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</si>
  <si>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</si>
  <si>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</si>
  <si>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</si>
  <si>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</si>
  <si>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</si>
  <si>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</si>
  <si>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</si>
  <si>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</si>
  <si>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</si>
  <si>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</si>
  <si>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</si>
  <si>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</si>
  <si>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</si>
  <si>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</si>
  <si>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</si>
  <si>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</si>
  <si>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</si>
  <si>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</si>
  <si>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</si>
  <si>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</si>
  <si>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</si>
  <si>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</si>
  <si>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</si>
  <si>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</si>
  <si>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</si>
  <si>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</si>
  <si>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</si>
  <si>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</si>
  <si>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ESTADO EPS ENERO 24 DEL 2022</t>
  </si>
  <si>
    <t>POR PAGAR SAP</t>
  </si>
  <si>
    <t>DOCUMENTO CONTABLE</t>
  </si>
  <si>
    <t>FUERA DE CIERRE</t>
  </si>
  <si>
    <t>ESTADO 0</t>
  </si>
  <si>
    <t>FACTURA CORRIENTE</t>
  </si>
  <si>
    <t xml:space="preserve">FECR </t>
  </si>
  <si>
    <t>805019877_FECR _1939</t>
  </si>
  <si>
    <t>805019877_FECR _2111</t>
  </si>
  <si>
    <t>805019877_FECR _2212</t>
  </si>
  <si>
    <t>805019877_FECR _2213</t>
  </si>
  <si>
    <t>805019877_FECR _2339</t>
  </si>
  <si>
    <t>805019877_FECR _2420</t>
  </si>
  <si>
    <t>805019877_FECR _924</t>
  </si>
  <si>
    <t>805019877_FECR _1591</t>
  </si>
  <si>
    <t>805019877_FECR _1593</t>
  </si>
  <si>
    <t>805019877_FECR _1594</t>
  </si>
  <si>
    <t>805019877_FECR _1934</t>
  </si>
  <si>
    <t>805019877_FECR _1941</t>
  </si>
  <si>
    <t>805019877_FECR _2109</t>
  </si>
  <si>
    <t>805019877_FECR _2110</t>
  </si>
  <si>
    <t>805019877_FECR _2112</t>
  </si>
  <si>
    <t>805019877_FECR _2215</t>
  </si>
  <si>
    <t>805019877_FECR _2250</t>
  </si>
  <si>
    <t>805019877_FECR _2251</t>
  </si>
  <si>
    <t>805019877_FECR _2283</t>
  </si>
  <si>
    <t>805019877_FECR _2285</t>
  </si>
  <si>
    <t>805019877_FECR _2286</t>
  </si>
  <si>
    <t>805019877_FECR _2340</t>
  </si>
  <si>
    <t>805019877_FECR _2341</t>
  </si>
  <si>
    <t>805019877_FECR _2386</t>
  </si>
  <si>
    <t>805019877_FECR _2388</t>
  </si>
  <si>
    <t>805019877_FECR _2418</t>
  </si>
  <si>
    <t>805019877_FECR _2419</t>
  </si>
  <si>
    <t>805019877_FECR _2451</t>
  </si>
  <si>
    <t>805019877_FECR _2454</t>
  </si>
  <si>
    <t>805019877_FECR _2455</t>
  </si>
  <si>
    <t>805019877_FECR _2484</t>
  </si>
  <si>
    <t>805019877_FECR _2485</t>
  </si>
  <si>
    <t>FECR _1939</t>
  </si>
  <si>
    <t>FECR _2111</t>
  </si>
  <si>
    <t>FECR _2212</t>
  </si>
  <si>
    <t>FECR _2213</t>
  </si>
  <si>
    <t>FECR _2339</t>
  </si>
  <si>
    <t>FECR _2420</t>
  </si>
  <si>
    <t>FECR _924</t>
  </si>
  <si>
    <t>FECR _1591</t>
  </si>
  <si>
    <t>FECR _1593</t>
  </si>
  <si>
    <t>FECR _1594</t>
  </si>
  <si>
    <t>FECR _1934</t>
  </si>
  <si>
    <t>FECR _1941</t>
  </si>
  <si>
    <t>FECR _2109</t>
  </si>
  <si>
    <t>FECR _2110</t>
  </si>
  <si>
    <t>FECR _2112</t>
  </si>
  <si>
    <t>FECR _2215</t>
  </si>
  <si>
    <t>FECR _2250</t>
  </si>
  <si>
    <t>FECR _2251</t>
  </si>
  <si>
    <t>FECR _2283</t>
  </si>
  <si>
    <t>FECR _2285</t>
  </si>
  <si>
    <t>FECR _2286</t>
  </si>
  <si>
    <t>FECR _2340</t>
  </si>
  <si>
    <t>FECR _2341</t>
  </si>
  <si>
    <t>FECR _2386</t>
  </si>
  <si>
    <t>FECR _2388</t>
  </si>
  <si>
    <t>FECR _2418</t>
  </si>
  <si>
    <t>FECR _2419</t>
  </si>
  <si>
    <t>FECR _2451</t>
  </si>
  <si>
    <t>FECR _2454</t>
  </si>
  <si>
    <t>FECR _2455</t>
  </si>
  <si>
    <t>FECR _2484</t>
  </si>
  <si>
    <t>FECR _2485</t>
  </si>
  <si>
    <t>FACTURA CANCELADA</t>
  </si>
  <si>
    <t>FACTURA NO RADICADA</t>
  </si>
  <si>
    <t>FACTURA PENDIENTE DE PROGRAMACIÓN DE PAGO</t>
  </si>
  <si>
    <t>12.01.2022</t>
  </si>
  <si>
    <t>Etiquetas de fila</t>
  </si>
  <si>
    <t>Total general</t>
  </si>
  <si>
    <t>Cuenta de FACTURA</t>
  </si>
  <si>
    <t>Suma de POR PAGAR SAP</t>
  </si>
  <si>
    <t>Suma de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</si>
  <si>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</si>
  <si>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</si>
  <si>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</si>
  <si>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</si>
  <si>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</si>
  <si>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</si>
  <si>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</si>
  <si>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</si>
  <si>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</si>
  <si>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</si>
  <si>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</si>
  <si>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</si>
  <si>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</si>
  <si>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</si>
  <si>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</si>
  <si>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</si>
  <si>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</si>
  <si>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</si>
  <si>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</si>
  <si>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</si>
  <si>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</si>
  <si>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</si>
  <si>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</si>
  <si>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26 DE 2022</t>
  </si>
  <si>
    <t>Señores :ENDOCIRUJANOS LTDA</t>
  </si>
  <si>
    <t>NIT: 805019877</t>
  </si>
  <si>
    <t>A continuacion me permito remitir   nuestra respuesta al estado de cartera presentado en la fecha: 14/01/2022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</si>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</sst>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&quot;$&quot;\ #,##0.00;[Red]&quot;$&quot;\ #,##0.00"/>
    <numFmt numFmtId="166" formatCode="&quot;$&quot;\ #,##0;[Red]&quot;$&quot;\ #,##0"/>
    <numFmt numFmtId="167" formatCode="_-* #,##0_-;\-* #,##0_-;_-* &quot;-&quot;??_-;_-@_-"/>
    <numFmt numFmtId="168" formatCode="_-&quot;$&quot;\ * #,##0_-;\-&quot;$&quot;\ * #,##0_-;_-&quot;$&quot;\ * &quot;-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Calibri"/>
      <family val="2"/>
      <scheme val="minor"/>
    </font>
    <font>
      <sz val="10"/>
      <color theme="1"/>
      <name val="Arial Narrow"/>
      <family val="2"/>
    </font>
    <font>
      <sz val="8"/>
      <name val="Arial Narrow"/>
      <family val="2"/>
    </font>
    <font>
      <sz val="10"/>
      <name val="Arial Narrow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43" fontId="13" fillId="0" borderId="0" applyNumberFormat="0" applyFill="0" applyBorder="0" applyAlignment="0" applyProtection="0"/>
  </cellStyleXfs>
  <cellXfs count="252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6" fillId="5" borderId="6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/>
    <xf numFmtId="164" fontId="9" fillId="5" borderId="6" xfId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7" fontId="9" fillId="5" borderId="1" xfId="0" applyNumberFormat="1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 wrapText="1"/>
    </xf>
    <xf numFmtId="166" fontId="9" fillId="5" borderId="1" xfId="0" applyNumberFormat="1" applyFont="1" applyFill="1" applyBorder="1" applyAlignment="1">
      <alignment horizontal="right" vertical="center"/>
    </xf>
    <xf numFmtId="166" fontId="9" fillId="5" borderId="1" xfId="0" applyNumberFormat="1" applyFont="1" applyFill="1" applyBorder="1" applyAlignment="1">
      <alignment horizontal="right" vertical="center" wrapText="1"/>
    </xf>
    <xf numFmtId="166" fontId="6" fillId="5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vertical="center"/>
    </xf>
    <xf numFmtId="9" fontId="3" fillId="2" borderId="7" xfId="2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vertical="center"/>
    </xf>
    <xf numFmtId="9" fontId="3" fillId="3" borderId="7" xfId="2" applyFont="1" applyFill="1" applyBorder="1" applyAlignment="1">
      <alignment horizontal="center" vertical="center" wrapText="1"/>
    </xf>
    <xf numFmtId="165" fontId="3" fillId="4" borderId="10" xfId="0" applyNumberFormat="1" applyFont="1" applyFill="1" applyBorder="1" applyAlignment="1">
      <alignment horizontal="right" vertical="center"/>
    </xf>
    <xf numFmtId="165" fontId="3" fillId="4" borderId="2" xfId="0" applyNumberFormat="1" applyFont="1" applyFill="1" applyBorder="1" applyAlignment="1">
      <alignment horizontal="right" vertical="center"/>
    </xf>
    <xf numFmtId="165" fontId="3" fillId="4" borderId="9" xfId="0" applyNumberFormat="1" applyFont="1" applyFill="1" applyBorder="1" applyAlignment="1">
      <alignment horizontal="right" vertical="center"/>
    </xf>
    <xf numFmtId="165" fontId="3" fillId="4" borderId="1" xfId="0" applyNumberFormat="1" applyFont="1" applyFill="1" applyBorder="1" applyAlignment="1">
      <alignment vertical="center"/>
    </xf>
    <xf numFmtId="9" fontId="3" fillId="4" borderId="7" xfId="2" applyFont="1" applyFill="1" applyBorder="1" applyAlignment="1">
      <alignment horizontal="center" vertical="center" wrapText="1"/>
    </xf>
    <xf numFmtId="165" fontId="3" fillId="3" borderId="10" xfId="0" applyNumberFormat="1" applyFont="1" applyFill="1" applyBorder="1" applyAlignment="1">
      <alignment vertical="center"/>
    </xf>
    <xf numFmtId="165" fontId="3" fillId="4" borderId="10" xfId="0" applyNumberFormat="1" applyFont="1" applyFill="1" applyBorder="1" applyAlignment="1">
      <alignment vertical="center"/>
    </xf>
    <xf numFmtId="14" fontId="9" fillId="0" borderId="13" xfId="0" applyNumberFormat="1" applyFont="1" applyFill="1" applyBorder="1" applyAlignment="1">
      <alignment horizontal="center" vertical="center" wrapText="1"/>
    </xf>
    <xf numFmtId="14" fontId="9" fillId="0" borderId="14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6" fontId="9" fillId="0" borderId="14" xfId="0" applyNumberFormat="1" applyFont="1" applyFill="1" applyBorder="1" applyAlignment="1">
      <alignment horizontal="right" vertical="center"/>
    </xf>
    <xf numFmtId="166" fontId="9" fillId="0" borderId="4" xfId="0" applyNumberFormat="1" applyFont="1" applyFill="1" applyBorder="1" applyAlignment="1">
      <alignment horizontal="right" vertical="center"/>
    </xf>
    <xf numFmtId="14" fontId="9" fillId="0" borderId="4" xfId="0" applyNumberFormat="1" applyFont="1" applyFill="1" applyBorder="1" applyAlignment="1">
      <alignment horizontal="center" vertical="center" wrapText="1"/>
    </xf>
    <xf numFmtId="166" fontId="9" fillId="0" borderId="27" xfId="0" applyNumberFormat="1" applyFont="1" applyFill="1" applyBorder="1" applyAlignment="1">
      <alignment horizontal="right" vertical="center"/>
    </xf>
    <xf numFmtId="14" fontId="9" fillId="0" borderId="27" xfId="0" applyNumberFormat="1" applyFont="1" applyFill="1" applyBorder="1" applyAlignment="1">
      <alignment horizontal="center" vertical="center" wrapText="1"/>
    </xf>
    <xf numFmtId="14" fontId="9" fillId="0" borderId="29" xfId="0" applyNumberFormat="1" applyFont="1" applyFill="1" applyBorder="1" applyAlignment="1">
      <alignment horizontal="center" vertical="center" wrapText="1"/>
    </xf>
    <xf numFmtId="14" fontId="9" fillId="0" borderId="30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vertical="center"/>
    </xf>
    <xf numFmtId="165" fontId="3" fillId="2" borderId="35" xfId="0" applyNumberFormat="1" applyFont="1" applyFill="1" applyBorder="1" applyAlignment="1">
      <alignment vertical="center"/>
    </xf>
    <xf numFmtId="9" fontId="3" fillId="2" borderId="16" xfId="2" applyFont="1" applyFill="1" applyBorder="1" applyAlignment="1">
      <alignment horizontal="center" vertical="center" wrapText="1"/>
    </xf>
    <xf numFmtId="164" fontId="9" fillId="0" borderId="25" xfId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17" fontId="9" fillId="0" borderId="26" xfId="0" applyNumberFormat="1" applyFont="1" applyFill="1" applyBorder="1" applyAlignment="1">
      <alignment horizontal="center" vertical="center" wrapText="1"/>
    </xf>
    <xf numFmtId="14" fontId="9" fillId="0" borderId="26" xfId="0" applyNumberFormat="1" applyFont="1" applyFill="1" applyBorder="1" applyAlignment="1">
      <alignment horizontal="center" vertical="center" wrapText="1"/>
    </xf>
    <xf numFmtId="166" fontId="9" fillId="0" borderId="26" xfId="0" applyNumberFormat="1" applyFont="1" applyFill="1" applyBorder="1" applyAlignment="1">
      <alignment horizontal="right" vertical="center"/>
    </xf>
    <xf numFmtId="164" fontId="9" fillId="0" borderId="39" xfId="1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17" fontId="9" fillId="0" borderId="40" xfId="0" applyNumberFormat="1" applyFont="1" applyFill="1" applyBorder="1" applyAlignment="1">
      <alignment horizontal="center" vertical="center" wrapText="1"/>
    </xf>
    <xf numFmtId="14" fontId="9" fillId="0" borderId="40" xfId="0" applyNumberFormat="1" applyFont="1" applyFill="1" applyBorder="1" applyAlignment="1">
      <alignment horizontal="center" vertical="center" wrapText="1"/>
    </xf>
    <xf numFmtId="166" fontId="9" fillId="0" borderId="40" xfId="0" applyNumberFormat="1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center" vertical="center" wrapText="1"/>
    </xf>
    <xf numFmtId="17" fontId="9" fillId="0" borderId="23" xfId="0" applyNumberFormat="1" applyFont="1" applyFill="1" applyBorder="1" applyAlignment="1">
      <alignment horizontal="center" vertical="center" wrapText="1"/>
    </xf>
    <xf numFmtId="14" fontId="9" fillId="0" borderId="23" xfId="0" applyNumberFormat="1" applyFont="1" applyFill="1" applyBorder="1" applyAlignment="1">
      <alignment horizontal="center" vertical="center" wrapText="1"/>
    </xf>
    <xf numFmtId="166" fontId="9" fillId="0" borderId="23" xfId="0" applyNumberFormat="1" applyFont="1" applyFill="1" applyBorder="1" applyAlignment="1">
      <alignment horizontal="right" vertical="center"/>
    </xf>
    <xf numFmtId="164" fontId="9" fillId="0" borderId="18" xfId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17" fontId="9" fillId="0" borderId="19" xfId="0" applyNumberFormat="1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166" fontId="9" fillId="0" borderId="19" xfId="0" applyNumberFormat="1" applyFont="1" applyFill="1" applyBorder="1" applyAlignment="1">
      <alignment horizontal="right" vertical="center"/>
    </xf>
    <xf numFmtId="166" fontId="9" fillId="0" borderId="13" xfId="0" applyNumberFormat="1" applyFont="1" applyFill="1" applyBorder="1" applyAlignment="1">
      <alignment horizontal="right" vertical="center"/>
    </xf>
    <xf numFmtId="166" fontId="6" fillId="0" borderId="41" xfId="0" applyNumberFormat="1" applyFont="1" applyFill="1" applyBorder="1" applyAlignment="1">
      <alignment horizontal="right" vertical="center" wrapText="1"/>
    </xf>
    <xf numFmtId="166" fontId="6" fillId="0" borderId="41" xfId="0" applyNumberFormat="1" applyFont="1" applyFill="1" applyBorder="1" applyAlignment="1">
      <alignment horizontal="center" vertical="center" wrapText="1"/>
    </xf>
    <xf numFmtId="166" fontId="9" fillId="0" borderId="41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center" vertical="center" wrapText="1"/>
    </xf>
    <xf numFmtId="166" fontId="9" fillId="0" borderId="38" xfId="0" applyNumberFormat="1" applyFont="1" applyFill="1" applyBorder="1" applyAlignment="1">
      <alignment horizontal="center" vertical="center" wrapText="1"/>
    </xf>
    <xf numFmtId="14" fontId="9" fillId="0" borderId="32" xfId="0" applyNumberFormat="1" applyFont="1" applyFill="1" applyBorder="1" applyAlignment="1">
      <alignment horizontal="center" vertical="center" wrapText="1"/>
    </xf>
    <xf numFmtId="166" fontId="9" fillId="0" borderId="41" xfId="0" applyNumberFormat="1" applyFont="1" applyFill="1" applyBorder="1" applyAlignment="1">
      <alignment horizontal="right" vertical="center"/>
    </xf>
    <xf numFmtId="14" fontId="9" fillId="0" borderId="42" xfId="0" applyNumberFormat="1" applyFont="1" applyFill="1" applyBorder="1" applyAlignment="1">
      <alignment horizontal="center" vertical="center" wrapText="1"/>
    </xf>
    <xf numFmtId="166" fontId="9" fillId="0" borderId="40" xfId="0" applyNumberFormat="1" applyFont="1" applyFill="1" applyBorder="1" applyAlignment="1">
      <alignment horizontal="center" vertical="center"/>
    </xf>
    <xf numFmtId="166" fontId="9" fillId="0" borderId="21" xfId="0" applyNumberFormat="1" applyFont="1" applyFill="1" applyBorder="1" applyAlignment="1">
      <alignment horizontal="center" vertical="center" wrapText="1"/>
    </xf>
    <xf numFmtId="166" fontId="9" fillId="0" borderId="28" xfId="0" applyNumberFormat="1" applyFont="1" applyFill="1" applyBorder="1" applyAlignment="1">
      <alignment horizontal="center" vertical="center" wrapText="1"/>
    </xf>
    <xf numFmtId="164" fontId="9" fillId="0" borderId="22" xfId="1" applyFont="1" applyFill="1" applyBorder="1" applyAlignment="1">
      <alignment horizontal="center" vertical="center" wrapText="1"/>
    </xf>
    <xf numFmtId="166" fontId="9" fillId="0" borderId="24" xfId="0" applyNumberFormat="1" applyFont="1" applyFill="1" applyBorder="1" applyAlignment="1">
      <alignment horizontal="center" vertical="center" wrapText="1"/>
    </xf>
    <xf numFmtId="14" fontId="9" fillId="0" borderId="31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right" vertical="center"/>
    </xf>
    <xf numFmtId="166" fontId="9" fillId="0" borderId="38" xfId="0" applyNumberFormat="1" applyFont="1" applyFill="1" applyBorder="1" applyAlignment="1">
      <alignment horizontal="right" vertical="center"/>
    </xf>
    <xf numFmtId="166" fontId="9" fillId="0" borderId="16" xfId="0" applyNumberFormat="1" applyFont="1" applyFill="1" applyBorder="1" applyAlignment="1">
      <alignment horizontal="right" vertical="center"/>
    </xf>
    <xf numFmtId="166" fontId="9" fillId="0" borderId="28" xfId="0" applyNumberFormat="1" applyFont="1" applyFill="1" applyBorder="1" applyAlignment="1">
      <alignment horizontal="right" vertical="center"/>
    </xf>
    <xf numFmtId="14" fontId="9" fillId="0" borderId="43" xfId="0" applyNumberFormat="1" applyFont="1" applyFill="1" applyBorder="1" applyAlignment="1">
      <alignment horizontal="center" vertical="center" wrapText="1"/>
    </xf>
    <xf numFmtId="49" fontId="4" fillId="2" borderId="44" xfId="0" applyNumberFormat="1" applyFont="1" applyFill="1" applyBorder="1" applyAlignment="1">
      <alignment horizontal="center" vertical="center" wrapText="1"/>
    </xf>
    <xf numFmtId="164" fontId="6" fillId="0" borderId="17" xfId="1" applyFont="1" applyFill="1" applyBorder="1" applyAlignment="1">
      <alignment horizontal="center" vertical="center" wrapText="1"/>
    </xf>
    <xf numFmtId="164" fontId="6" fillId="0" borderId="47" xfId="1" applyFont="1" applyFill="1" applyBorder="1" applyAlignment="1">
      <alignment horizontal="center" vertical="center" wrapText="1"/>
    </xf>
    <xf numFmtId="164" fontId="6" fillId="0" borderId="48" xfId="1" applyFont="1" applyFill="1" applyBorder="1" applyAlignment="1">
      <alignment horizontal="center" vertical="center" wrapText="1"/>
    </xf>
    <xf numFmtId="164" fontId="6" fillId="0" borderId="49" xfId="1" applyFont="1" applyFill="1" applyBorder="1" applyAlignment="1">
      <alignment horizontal="center" vertical="center" wrapText="1"/>
    </xf>
    <xf numFmtId="164" fontId="6" fillId="0" borderId="36" xfId="1" applyFont="1" applyFill="1" applyBorder="1" applyAlignment="1">
      <alignment horizontal="center" vertical="center" wrapText="1"/>
    </xf>
    <xf numFmtId="164" fontId="6" fillId="0" borderId="50" xfId="1" applyFont="1" applyFill="1" applyBorder="1" applyAlignment="1">
      <alignment horizontal="center" vertical="center" wrapText="1"/>
    </xf>
    <xf numFmtId="164" fontId="6" fillId="0" borderId="46" xfId="1" applyFont="1" applyFill="1" applyBorder="1" applyAlignment="1">
      <alignment horizontal="center" vertical="center" wrapText="1"/>
    </xf>
    <xf numFmtId="164" fontId="6" fillId="0" borderId="36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4" fontId="9" fillId="0" borderId="4" xfId="0" applyNumberFormat="1" applyFont="1" applyFill="1" applyBorder="1" applyAlignment="1">
      <alignment horizontal="center" vertical="center" wrapText="1"/>
    </xf>
    <xf numFmtId="14" fontId="9" fillId="0" borderId="27" xfId="0" applyNumberFormat="1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17" fontId="9" fillId="0" borderId="19" xfId="0" applyNumberFormat="1" applyFont="1" applyFill="1" applyBorder="1" applyAlignment="1">
      <alignment horizontal="center" vertical="center" wrapText="1"/>
    </xf>
    <xf numFmtId="164" fontId="9" fillId="0" borderId="17" xfId="1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  <xf numFmtId="14" fontId="9" fillId="0" borderId="27" xfId="0" applyNumberFormat="1" applyFont="1" applyFill="1" applyBorder="1" applyAlignment="1">
      <alignment horizontal="center" vertical="center" wrapText="1"/>
    </xf>
    <xf numFmtId="164" fontId="6" fillId="0" borderId="36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17" fontId="9" fillId="0" borderId="19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/>
    </xf>
    <xf numFmtId="164" fontId="9" fillId="0" borderId="3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7" fontId="9" fillId="0" borderId="4" xfId="0" applyNumberFormat="1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  <xf numFmtId="14" fontId="9" fillId="0" borderId="27" xfId="0" applyNumberFormat="1" applyFont="1" applyFill="1" applyBorder="1" applyAlignment="1">
      <alignment horizontal="center" vertical="center" wrapText="1"/>
    </xf>
    <xf numFmtId="164" fontId="6" fillId="0" borderId="36" xfId="1" applyFont="1" applyFill="1" applyBorder="1" applyAlignment="1">
      <alignment horizontal="center" vertical="center" wrapText="1"/>
    </xf>
    <xf numFmtId="166" fontId="9" fillId="0" borderId="51" xfId="0" applyNumberFormat="1" applyFont="1" applyFill="1" applyBorder="1" applyAlignment="1">
      <alignment horizontal="right" vertical="center"/>
    </xf>
    <xf numFmtId="166" fontId="9" fillId="0" borderId="52" xfId="0" applyNumberFormat="1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center" vertical="center" wrapText="1"/>
    </xf>
    <xf numFmtId="17" fontId="9" fillId="0" borderId="14" xfId="0" applyNumberFormat="1" applyFont="1" applyFill="1" applyBorder="1" applyAlignment="1">
      <alignment horizontal="center" vertical="center" wrapText="1"/>
    </xf>
    <xf numFmtId="14" fontId="9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5" fontId="10" fillId="0" borderId="0" xfId="0" applyNumberFormat="1" applyFont="1" applyFill="1" applyBorder="1" applyAlignment="1">
      <alignment horizontal="right" vertical="center"/>
    </xf>
    <xf numFmtId="165" fontId="0" fillId="0" borderId="0" xfId="0" applyNumberFormat="1" applyFill="1" applyBorder="1"/>
    <xf numFmtId="166" fontId="9" fillId="0" borderId="1" xfId="0" applyNumberFormat="1" applyFont="1" applyFill="1" applyBorder="1" applyAlignment="1">
      <alignment horizontal="right" vertical="center"/>
    </xf>
    <xf numFmtId="14" fontId="9" fillId="0" borderId="1" xfId="0" applyNumberFormat="1" applyFont="1" applyFill="1" applyBorder="1" applyAlignment="1">
      <alignment horizontal="center" vertical="center" wrapText="1"/>
    </xf>
    <xf numFmtId="164" fontId="9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" fontId="9" fillId="0" borderId="1" xfId="0" applyNumberFormat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9" fillId="0" borderId="14" xfId="1" applyFont="1" applyFill="1" applyBorder="1" applyAlignment="1">
      <alignment horizontal="center" vertical="center" wrapText="1"/>
    </xf>
    <xf numFmtId="164" fontId="6" fillId="0" borderId="14" xfId="1" applyFont="1" applyFill="1" applyBorder="1" applyAlignment="1">
      <alignment horizontal="center" vertical="center" wrapText="1"/>
    </xf>
    <xf numFmtId="49" fontId="4" fillId="2" borderId="39" xfId="0" applyNumberFormat="1" applyFont="1" applyFill="1" applyBorder="1" applyAlignment="1">
      <alignment horizontal="center" vertical="center" wrapText="1"/>
    </xf>
    <xf numFmtId="49" fontId="4" fillId="2" borderId="40" xfId="0" applyNumberFormat="1" applyFont="1" applyFill="1" applyBorder="1" applyAlignment="1">
      <alignment horizontal="center" vertical="center" wrapText="1"/>
    </xf>
    <xf numFmtId="49" fontId="4" fillId="2" borderId="51" xfId="0" applyNumberFormat="1" applyFont="1" applyFill="1" applyBorder="1" applyAlignment="1">
      <alignment horizontal="center" vertical="center" wrapText="1"/>
    </xf>
    <xf numFmtId="49" fontId="4" fillId="2" borderId="41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4" fontId="9" fillId="0" borderId="14" xfId="0" applyNumberFormat="1" applyFont="1" applyFill="1" applyBorder="1" applyAlignment="1">
      <alignment horizontal="right" vertical="center" wrapText="1"/>
    </xf>
    <xf numFmtId="166" fontId="9" fillId="0" borderId="14" xfId="0" applyNumberFormat="1" applyFont="1" applyFill="1" applyBorder="1" applyAlignment="1">
      <alignment horizontal="right" vertical="center" wrapText="1"/>
    </xf>
    <xf numFmtId="14" fontId="9" fillId="0" borderId="1" xfId="0" applyNumberFormat="1" applyFont="1" applyFill="1" applyBorder="1" applyAlignment="1">
      <alignment horizontal="right" vertical="center" wrapText="1"/>
    </xf>
    <xf numFmtId="166" fontId="9" fillId="0" borderId="1" xfId="0" applyNumberFormat="1" applyFont="1" applyFill="1" applyBorder="1" applyAlignment="1">
      <alignment horizontal="right" vertical="center" wrapText="1"/>
    </xf>
    <xf numFmtId="166" fontId="9" fillId="0" borderId="14" xfId="0" applyNumberFormat="1" applyFont="1" applyFill="1" applyBorder="1" applyAlignment="1">
      <alignment horizontal="right" vertical="center"/>
    </xf>
    <xf numFmtId="166" fontId="9" fillId="0" borderId="1" xfId="0" applyNumberFormat="1" applyFont="1" applyFill="1" applyBorder="1" applyAlignment="1">
      <alignment horizontal="right" vertical="center"/>
    </xf>
    <xf numFmtId="0" fontId="0" fillId="0" borderId="1" xfId="0" applyBorder="1"/>
    <xf numFmtId="14" fontId="0" fillId="0" borderId="1" xfId="0" applyNumberFormat="1" applyBorder="1"/>
    <xf numFmtId="167" fontId="0" fillId="0" borderId="1" xfId="3" applyNumberFormat="1" applyFont="1" applyBorder="1"/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2" fillId="0" borderId="0" xfId="0" applyFont="1"/>
    <xf numFmtId="167" fontId="12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7" fontId="0" fillId="0" borderId="0" xfId="0" applyNumberFormat="1"/>
    <xf numFmtId="0" fontId="14" fillId="0" borderId="0" xfId="4" applyFont="1"/>
    <xf numFmtId="0" fontId="14" fillId="0" borderId="55" xfId="4" applyFont="1" applyBorder="1" applyAlignment="1">
      <alignment horizontal="centerContinuous"/>
    </xf>
    <xf numFmtId="0" fontId="14" fillId="0" borderId="56" xfId="4" applyFont="1" applyBorder="1" applyAlignment="1">
      <alignment horizontal="centerContinuous"/>
    </xf>
    <xf numFmtId="0" fontId="15" fillId="0" borderId="55" xfId="4" applyFont="1" applyBorder="1" applyAlignment="1">
      <alignment horizontal="centerContinuous" vertical="center"/>
    </xf>
    <xf numFmtId="0" fontId="15" fillId="0" borderId="57" xfId="4" applyFont="1" applyBorder="1" applyAlignment="1">
      <alignment horizontal="centerContinuous" vertical="center"/>
    </xf>
    <xf numFmtId="0" fontId="15" fillId="0" borderId="56" xfId="4" applyFont="1" applyBorder="1" applyAlignment="1">
      <alignment horizontal="centerContinuous" vertical="center"/>
    </xf>
    <xf numFmtId="0" fontId="15" fillId="0" borderId="44" xfId="4" applyFont="1" applyBorder="1" applyAlignment="1">
      <alignment horizontal="centerContinuous" vertical="center"/>
    </xf>
    <xf numFmtId="0" fontId="14" fillId="0" borderId="58" xfId="4" applyFont="1" applyBorder="1" applyAlignment="1">
      <alignment horizontal="centerContinuous"/>
    </xf>
    <xf numFmtId="0" fontId="14" fillId="0" borderId="59" xfId="4" applyFont="1" applyBorder="1" applyAlignment="1">
      <alignment horizontal="centerContinuous"/>
    </xf>
    <xf numFmtId="0" fontId="15" fillId="0" borderId="60" xfId="4" applyFont="1" applyBorder="1" applyAlignment="1">
      <alignment horizontal="centerContinuous" vertical="center"/>
    </xf>
    <xf numFmtId="0" fontId="15" fillId="0" borderId="61" xfId="4" applyFont="1" applyBorder="1" applyAlignment="1">
      <alignment horizontal="centerContinuous" vertical="center"/>
    </xf>
    <xf numFmtId="0" fontId="15" fillId="0" borderId="62" xfId="4" applyFont="1" applyBorder="1" applyAlignment="1">
      <alignment horizontal="centerContinuous" vertical="center"/>
    </xf>
    <xf numFmtId="0" fontId="15" fillId="0" borderId="47" xfId="4" applyFont="1" applyBorder="1" applyAlignment="1">
      <alignment horizontal="centerContinuous" vertical="center"/>
    </xf>
    <xf numFmtId="0" fontId="15" fillId="0" borderId="58" xfId="4" applyFont="1" applyBorder="1" applyAlignment="1">
      <alignment horizontal="centerContinuous" vertical="center"/>
    </xf>
    <xf numFmtId="0" fontId="15" fillId="0" borderId="0" xfId="4" applyFont="1" applyAlignment="1">
      <alignment horizontal="centerContinuous" vertical="center"/>
    </xf>
    <xf numFmtId="0" fontId="15" fillId="0" borderId="59" xfId="4" applyFont="1" applyBorder="1" applyAlignment="1">
      <alignment horizontal="centerContinuous" vertical="center"/>
    </xf>
    <xf numFmtId="0" fontId="15" fillId="0" borderId="48" xfId="4" applyFont="1" applyBorder="1" applyAlignment="1">
      <alignment horizontal="centerContinuous" vertical="center"/>
    </xf>
    <xf numFmtId="0" fontId="14" fillId="0" borderId="60" xfId="4" applyFont="1" applyBorder="1" applyAlignment="1">
      <alignment horizontal="centerContinuous"/>
    </xf>
    <xf numFmtId="0" fontId="14" fillId="0" borderId="62" xfId="4" applyFont="1" applyBorder="1" applyAlignment="1">
      <alignment horizontal="centerContinuous"/>
    </xf>
    <xf numFmtId="0" fontId="14" fillId="0" borderId="58" xfId="4" applyFont="1" applyBorder="1"/>
    <xf numFmtId="0" fontId="14" fillId="0" borderId="59" xfId="4" applyFont="1" applyBorder="1"/>
    <xf numFmtId="14" fontId="14" fillId="0" borderId="0" xfId="4" applyNumberFormat="1" applyFont="1"/>
    <xf numFmtId="14" fontId="14" fillId="0" borderId="0" xfId="4" applyNumberFormat="1" applyFont="1" applyAlignment="1">
      <alignment horizontal="left"/>
    </xf>
    <xf numFmtId="0" fontId="15" fillId="0" borderId="0" xfId="4" applyFont="1" applyAlignment="1">
      <alignment horizontal="center"/>
    </xf>
    <xf numFmtId="0" fontId="15" fillId="0" borderId="0" xfId="4" applyFont="1"/>
    <xf numFmtId="168" fontId="15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166" fontId="14" fillId="0" borderId="0" xfId="4" applyNumberFormat="1" applyFont="1" applyAlignment="1">
      <alignment horizontal="right"/>
    </xf>
    <xf numFmtId="1" fontId="14" fillId="0" borderId="34" xfId="4" applyNumberFormat="1" applyFont="1" applyBorder="1" applyAlignment="1">
      <alignment horizontal="center"/>
    </xf>
    <xf numFmtId="166" fontId="14" fillId="0" borderId="34" xfId="4" applyNumberFormat="1" applyFont="1" applyBorder="1" applyAlignment="1">
      <alignment horizontal="right"/>
    </xf>
    <xf numFmtId="0" fontId="14" fillId="0" borderId="0" xfId="4" applyFont="1" applyAlignment="1">
      <alignment horizontal="center"/>
    </xf>
    <xf numFmtId="166" fontId="15" fillId="0" borderId="0" xfId="4" applyNumberFormat="1" applyFont="1" applyAlignment="1">
      <alignment horizontal="right"/>
    </xf>
    <xf numFmtId="1" fontId="14" fillId="0" borderId="61" xfId="4" applyNumberFormat="1" applyFont="1" applyBorder="1" applyAlignment="1">
      <alignment horizontal="center"/>
    </xf>
    <xf numFmtId="167" fontId="14" fillId="0" borderId="61" xfId="5" applyNumberFormat="1" applyFont="1" applyBorder="1" applyAlignment="1">
      <alignment horizontal="right"/>
    </xf>
    <xf numFmtId="0" fontId="14" fillId="0" borderId="63" xfId="4" applyFont="1" applyBorder="1" applyAlignment="1">
      <alignment horizontal="center"/>
    </xf>
    <xf numFmtId="166" fontId="14" fillId="0" borderId="63" xfId="4" applyNumberFormat="1" applyFont="1" applyBorder="1" applyAlignment="1">
      <alignment horizontal="right"/>
    </xf>
    <xf numFmtId="166" fontId="14" fillId="0" borderId="0" xfId="4" applyNumberFormat="1" applyFont="1"/>
    <xf numFmtId="166" fontId="14" fillId="0" borderId="61" xfId="4" applyNumberFormat="1" applyFont="1" applyBorder="1"/>
    <xf numFmtId="0" fontId="14" fillId="0" borderId="60" xfId="4" applyFont="1" applyBorder="1"/>
    <xf numFmtId="0" fontId="14" fillId="0" borderId="61" xfId="4" applyFont="1" applyBorder="1"/>
    <xf numFmtId="0" fontId="14" fillId="0" borderId="62" xfId="4" applyFont="1" applyBorder="1"/>
    <xf numFmtId="164" fontId="9" fillId="0" borderId="3" xfId="1" applyFont="1" applyFill="1" applyBorder="1" applyAlignment="1">
      <alignment horizontal="center" vertical="center" wrapText="1"/>
    </xf>
    <xf numFmtId="164" fontId="9" fillId="0" borderId="37" xfId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/>
    </xf>
    <xf numFmtId="166" fontId="9" fillId="0" borderId="27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17" fontId="9" fillId="0" borderId="4" xfId="0" applyNumberFormat="1" applyFont="1" applyFill="1" applyBorder="1" applyAlignment="1">
      <alignment horizontal="center" vertical="center" wrapText="1"/>
    </xf>
    <xf numFmtId="17" fontId="9" fillId="0" borderId="27" xfId="0" applyNumberFormat="1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  <xf numFmtId="14" fontId="9" fillId="0" borderId="27" xfId="0" applyNumberFormat="1" applyFont="1" applyFill="1" applyBorder="1" applyAlignment="1">
      <alignment horizontal="center" vertical="center" wrapText="1"/>
    </xf>
    <xf numFmtId="164" fontId="6" fillId="0" borderId="45" xfId="1" applyFont="1" applyFill="1" applyBorder="1" applyAlignment="1">
      <alignment horizontal="center" vertical="center" wrapText="1"/>
    </xf>
    <xf numFmtId="164" fontId="6" fillId="0" borderId="46" xfId="1" applyFont="1" applyFill="1" applyBorder="1" applyAlignment="1">
      <alignment horizontal="center" vertical="center" wrapText="1"/>
    </xf>
    <xf numFmtId="164" fontId="6" fillId="0" borderId="36" xfId="1" applyFont="1" applyFill="1" applyBorder="1" applyAlignment="1">
      <alignment horizontal="center" vertical="center" wrapText="1"/>
    </xf>
    <xf numFmtId="164" fontId="6" fillId="0" borderId="50" xfId="1" applyFont="1" applyFill="1" applyBorder="1" applyAlignment="1">
      <alignment horizontal="center" vertical="center" wrapText="1"/>
    </xf>
    <xf numFmtId="164" fontId="6" fillId="0" borderId="49" xfId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center" vertical="center" wrapText="1"/>
    </xf>
    <xf numFmtId="166" fontId="9" fillId="0" borderId="38" xfId="0" applyNumberFormat="1" applyFont="1" applyFill="1" applyBorder="1" applyAlignment="1">
      <alignment horizontal="center" vertical="center" wrapText="1"/>
    </xf>
    <xf numFmtId="166" fontId="9" fillId="0" borderId="16" xfId="0" applyNumberFormat="1" applyFont="1" applyFill="1" applyBorder="1" applyAlignment="1">
      <alignment horizontal="center" vertical="center" wrapText="1"/>
    </xf>
    <xf numFmtId="166" fontId="9" fillId="0" borderId="15" xfId="0" applyNumberFormat="1" applyFont="1" applyFill="1" applyBorder="1" applyAlignment="1">
      <alignment horizontal="center" vertical="center" wrapText="1"/>
    </xf>
    <xf numFmtId="166" fontId="9" fillId="0" borderId="21" xfId="0" applyNumberFormat="1" applyFont="1" applyFill="1" applyBorder="1" applyAlignment="1">
      <alignment horizontal="center" vertical="center" wrapText="1"/>
    </xf>
    <xf numFmtId="166" fontId="9" fillId="0" borderId="28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65" fontId="3" fillId="2" borderId="33" xfId="0" applyNumberFormat="1" applyFont="1" applyFill="1" applyBorder="1" applyAlignment="1">
      <alignment horizontal="right" vertical="center"/>
    </xf>
    <xf numFmtId="165" fontId="3" fillId="2" borderId="34" xfId="0" applyNumberFormat="1" applyFont="1" applyFill="1" applyBorder="1" applyAlignment="1">
      <alignment horizontal="right" vertical="center"/>
    </xf>
    <xf numFmtId="165" fontId="3" fillId="2" borderId="32" xfId="0" applyNumberFormat="1" applyFont="1" applyFill="1" applyBorder="1" applyAlignment="1">
      <alignment horizontal="right" vertical="center"/>
    </xf>
    <xf numFmtId="165" fontId="3" fillId="3" borderId="10" xfId="0" applyNumberFormat="1" applyFont="1" applyFill="1" applyBorder="1" applyAlignment="1">
      <alignment horizontal="right" vertical="center"/>
    </xf>
    <xf numFmtId="165" fontId="3" fillId="3" borderId="2" xfId="0" applyNumberFormat="1" applyFont="1" applyFill="1" applyBorder="1" applyAlignment="1">
      <alignment horizontal="right" vertical="center"/>
    </xf>
    <xf numFmtId="165" fontId="3" fillId="3" borderId="9" xfId="0" applyNumberFormat="1" applyFont="1" applyFill="1" applyBorder="1" applyAlignment="1">
      <alignment horizontal="right" vertical="center"/>
    </xf>
    <xf numFmtId="14" fontId="9" fillId="0" borderId="19" xfId="0" applyNumberFormat="1" applyFont="1" applyFill="1" applyBorder="1" applyAlignment="1">
      <alignment horizontal="center" vertical="center" wrapText="1"/>
    </xf>
    <xf numFmtId="14" fontId="9" fillId="0" borderId="26" xfId="0" applyNumberFormat="1" applyFont="1" applyFill="1" applyBorder="1" applyAlignment="1">
      <alignment horizontal="center" vertical="center" wrapText="1"/>
    </xf>
    <xf numFmtId="166" fontId="9" fillId="0" borderId="19" xfId="0" applyNumberFormat="1" applyFont="1" applyFill="1" applyBorder="1" applyAlignment="1">
      <alignment horizontal="center" vertical="center"/>
    </xf>
    <xf numFmtId="166" fontId="9" fillId="0" borderId="26" xfId="0" applyNumberFormat="1" applyFont="1" applyFill="1" applyBorder="1" applyAlignment="1">
      <alignment horizontal="center" vertical="center"/>
    </xf>
    <xf numFmtId="164" fontId="9" fillId="0" borderId="18" xfId="1" applyFont="1" applyFill="1" applyBorder="1" applyAlignment="1">
      <alignment horizontal="center" vertical="center" wrapText="1"/>
    </xf>
    <xf numFmtId="164" fontId="9" fillId="0" borderId="25" xfId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17" fontId="9" fillId="0" borderId="19" xfId="0" applyNumberFormat="1" applyFont="1" applyFill="1" applyBorder="1" applyAlignment="1">
      <alignment horizontal="center" vertical="center" wrapText="1"/>
    </xf>
    <xf numFmtId="17" fontId="9" fillId="0" borderId="26" xfId="0" applyNumberFormat="1" applyFont="1" applyFill="1" applyBorder="1" applyAlignment="1">
      <alignment horizontal="center" vertical="center" wrapText="1"/>
    </xf>
    <xf numFmtId="164" fontId="9" fillId="0" borderId="12" xfId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17" fontId="9" fillId="0" borderId="14" xfId="0" applyNumberFormat="1" applyFont="1" applyFill="1" applyBorder="1" applyAlignment="1">
      <alignment horizontal="center" vertical="center" wrapText="1"/>
    </xf>
    <xf numFmtId="14" fontId="9" fillId="0" borderId="14" xfId="0" applyNumberFormat="1" applyFont="1" applyFill="1" applyBorder="1" applyAlignment="1">
      <alignment horizontal="center" vertical="center" wrapText="1"/>
    </xf>
    <xf numFmtId="166" fontId="9" fillId="0" borderId="14" xfId="0" applyNumberFormat="1" applyFont="1" applyFill="1" applyBorder="1" applyAlignment="1">
      <alignment horizontal="center" vertical="center"/>
    </xf>
    <xf numFmtId="166" fontId="9" fillId="0" borderId="13" xfId="0" applyNumberFormat="1" applyFont="1" applyFill="1" applyBorder="1" applyAlignment="1">
      <alignment horizontal="center" vertical="center"/>
    </xf>
    <xf numFmtId="164" fontId="9" fillId="0" borderId="11" xfId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17" fontId="9" fillId="0" borderId="13" xfId="0" applyNumberFormat="1" applyFont="1" applyFill="1" applyBorder="1" applyAlignment="1">
      <alignment horizontal="center" vertical="center" wrapText="1"/>
    </xf>
    <xf numFmtId="14" fontId="9" fillId="0" borderId="13" xfId="0" applyNumberFormat="1" applyFont="1" applyFill="1" applyBorder="1" applyAlignment="1">
      <alignment horizontal="center" vertical="center" wrapText="1"/>
    </xf>
    <xf numFmtId="165" fontId="3" fillId="4" borderId="54" xfId="0" applyNumberFormat="1" applyFont="1" applyFill="1" applyBorder="1" applyAlignment="1">
      <alignment horizontal="right" vertical="center"/>
    </xf>
    <xf numFmtId="165" fontId="3" fillId="4" borderId="53" xfId="0" applyNumberFormat="1" applyFont="1" applyFill="1" applyBorder="1" applyAlignment="1">
      <alignment horizontal="right" vertical="center"/>
    </xf>
    <xf numFmtId="165" fontId="3" fillId="4" borderId="31" xfId="0" applyNumberFormat="1" applyFont="1" applyFill="1" applyBorder="1" applyAlignment="1">
      <alignment horizontal="right" vertical="center"/>
    </xf>
    <xf numFmtId="165" fontId="3" fillId="2" borderId="8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9" xfId="0" applyNumberFormat="1" applyFont="1" applyFill="1" applyBorder="1" applyAlignment="1">
      <alignment horizontal="right" vertical="center"/>
    </xf>
    <xf numFmtId="166" fontId="9" fillId="0" borderId="44" xfId="0" applyNumberFormat="1" applyFont="1" applyFill="1" applyBorder="1" applyAlignment="1">
      <alignment horizontal="center" vertical="center" wrapText="1"/>
    </xf>
    <xf numFmtId="166" fontId="9" fillId="0" borderId="47" xfId="0" applyNumberFormat="1" applyFont="1" applyFill="1" applyBorder="1" applyAlignment="1">
      <alignment horizontal="center" vertical="center" wrapText="1"/>
    </xf>
  </cellXfs>
  <cellStyles count="6">
    <cellStyle name="Millares" xfId="3" builtinId="3"/>
    <cellStyle name="Millares 2" xfId="5" xr:uid="{50CE2711-528C-4D96-9322-984D88F2E2EC}"/>
    <cellStyle name="Moneda" xfId="1" builtinId="4"/>
    <cellStyle name="Normal" xfId="0" builtinId="0"/>
    <cellStyle name="Normal 2" xfId="4" xr:uid="{CE9DA86E-97F8-4A30-9F23-CB52C4AC1606}"/>
    <cellStyle name="Porcentaje" xfId="2" builtinId="5"/>
  </cellStyles>
  <dxfs count="806"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numFmt numFmtId="167" formatCode="_-* #,##0_-;\-* #,##0_-;_-* &quot;-&quot;??_-;_-@_-"/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CC99FF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0</xdr:rowOff>
    </xdr:from>
    <xdr:to>
      <xdr:col>3</xdr:col>
      <xdr:colOff>85725</xdr:colOff>
      <xdr:row>5</xdr:row>
      <xdr:rowOff>200025</xdr:rowOff>
    </xdr:to>
    <xdr:pic>
      <xdr:nvPicPr>
        <xdr:cNvPr id="2" name="Picture 4" descr="logo-vertica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1924050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375</xdr:row>
      <xdr:rowOff>28574</xdr:rowOff>
    </xdr:from>
    <xdr:to>
      <xdr:col>2</xdr:col>
      <xdr:colOff>409575</xdr:colOff>
      <xdr:row>378</xdr:row>
      <xdr:rowOff>19049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29674"/>
          <a:ext cx="15906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0</xdr:rowOff>
    </xdr:from>
    <xdr:to>
      <xdr:col>3</xdr:col>
      <xdr:colOff>85725</xdr:colOff>
      <xdr:row>5</xdr:row>
      <xdr:rowOff>200025</xdr:rowOff>
    </xdr:to>
    <xdr:pic>
      <xdr:nvPicPr>
        <xdr:cNvPr id="2" name="Picture 4" descr="logo-vertical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1743075" cy="135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45</xdr:row>
      <xdr:rowOff>28574</xdr:rowOff>
    </xdr:from>
    <xdr:to>
      <xdr:col>2</xdr:col>
      <xdr:colOff>409575</xdr:colOff>
      <xdr:row>48</xdr:row>
      <xdr:rowOff>19049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328199"/>
          <a:ext cx="15430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DA807634-8548-4459-90F1-C656E57D5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0</xdr:rowOff>
    </xdr:from>
    <xdr:to>
      <xdr:col>3</xdr:col>
      <xdr:colOff>85725</xdr:colOff>
      <xdr:row>5</xdr:row>
      <xdr:rowOff>200025</xdr:rowOff>
    </xdr:to>
    <xdr:pic>
      <xdr:nvPicPr>
        <xdr:cNvPr id="2" name="Picture 4" descr="logo-vertical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1743075" cy="135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62</xdr:row>
      <xdr:rowOff>28574</xdr:rowOff>
    </xdr:from>
    <xdr:to>
      <xdr:col>2</xdr:col>
      <xdr:colOff>409575</xdr:colOff>
      <xdr:row>65</xdr:row>
      <xdr:rowOff>19049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926299"/>
          <a:ext cx="15430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0</xdr:rowOff>
    </xdr:from>
    <xdr:to>
      <xdr:col>3</xdr:col>
      <xdr:colOff>66675</xdr:colOff>
      <xdr:row>5</xdr:row>
      <xdr:rowOff>85725</xdr:rowOff>
    </xdr:to>
    <xdr:pic>
      <xdr:nvPicPr>
        <xdr:cNvPr id="2" name="Picture 4" descr="logo-vertical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0"/>
          <a:ext cx="1924050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69</xdr:row>
      <xdr:rowOff>28574</xdr:rowOff>
    </xdr:from>
    <xdr:to>
      <xdr:col>2</xdr:col>
      <xdr:colOff>409575</xdr:colOff>
      <xdr:row>72</xdr:row>
      <xdr:rowOff>19049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02724"/>
          <a:ext cx="16668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87.601057060187" createdVersion="7" refreshedVersion="7" minRefreshableVersion="3" recordCount="32" xr:uid="{32C15776-80D2-4686-8633-0191778A0583}">
  <cacheSource type="worksheet">
    <worksheetSource ref="A2:AT34" sheet="ESTADO DE CADA FACTURA"/>
  </cacheSource>
  <cacheFields count="46">
    <cacheField name="NIT IPS" numFmtId="0">
      <sharedItems containsSemiMixedTypes="0" containsString="0" containsNumber="1" containsInteger="1" minValue="805019877" maxValue="805019877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924" maxValue="2485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939" maxValue="2420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12-01T00:00:00" maxDate="2021-12-02T00:00:00"/>
    </cacheField>
    <cacheField name="VALOR FACT IPS" numFmtId="167">
      <sharedItems containsSemiMixedTypes="0" containsString="0" containsNumber="1" containsInteger="1" minValue="35000" maxValue="5800800"/>
    </cacheField>
    <cacheField name="SALDO FACT IPS" numFmtId="167">
      <sharedItems containsSemiMixedTypes="0" containsString="0" containsNumber="1" containsInteger="1" minValue="19600" maxValue="4935982"/>
    </cacheField>
    <cacheField name="OBSERVACION SASS" numFmtId="0">
      <sharedItems/>
    </cacheField>
    <cacheField name="ESTADO EPS ENERO 24 DEL 2022" numFmtId="0">
      <sharedItems count="4">
        <s v="FACTURA CORRIENTE"/>
        <s v="FACTURA CANCELADA"/>
        <s v="FACTURA NO RADICADA"/>
        <s v="FACTURA PENDIENTE DE PROGRAMACIÓN DE PAGO"/>
      </sharedItems>
    </cacheField>
    <cacheField name="POR PAGAR SAP" numFmtId="167">
      <sharedItems containsString="0" containsBlank="1" containsNumber="1" containsInteger="1" minValue="11647" maxValue="74334"/>
    </cacheField>
    <cacheField name="DOCUMENTO CONTABLE" numFmtId="0">
      <sharedItems containsString="0" containsBlank="1" containsNumber="1" containsInteger="1" minValue="1908625799" maxValue="1908626908"/>
    </cacheField>
    <cacheField name="FUERA DE CIERRE" numFmtId="0">
      <sharedItems containsBlank="1"/>
    </cacheField>
    <cacheField name="VALIDACION ALFA FACT" numFmtId="0">
      <sharedItems/>
    </cacheField>
    <cacheField name="VALOR RADICADO FACT" numFmtId="167">
      <sharedItems containsString="0" containsBlank="1" containsNumber="1" containsInteger="1" minValue="145010" maxValue="484600"/>
    </cacheField>
    <cacheField name="VALOR NOTA CREDITO" numFmtId="167">
      <sharedItems containsString="0" containsBlank="1" containsNumber="1" containsInteger="1" minValue="0" maxValue="0"/>
    </cacheField>
    <cacheField name="VALOR NOTA DEBITO" numFmtId="167">
      <sharedItems containsString="0" containsBlank="1" containsNumber="1" containsInteger="1" minValue="0" maxValue="0"/>
    </cacheField>
    <cacheField name="VALOR DESCCOMERCIAL" numFmtId="167">
      <sharedItems containsString="0" containsBlank="1" containsNumber="1" containsInteger="1" minValue="0" maxValue="0"/>
    </cacheField>
    <cacheField name="VALOR GLOSA ACEPTDA" numFmtId="167">
      <sharedItems containsString="0" containsBlank="1" containsNumber="1" containsInteger="1" minValue="0" maxValue="0"/>
    </cacheField>
    <cacheField name="VALOR GLOSA DV" numFmtId="167">
      <sharedItems containsString="0" containsBlank="1" containsNumber="1" containsInteger="1" minValue="0" maxValue="0"/>
    </cacheField>
    <cacheField name="VALOR CRUZADO SASS" numFmtId="167">
      <sharedItems containsString="0" containsBlank="1" containsNumber="1" containsInteger="1" minValue="145010" maxValue="484600"/>
    </cacheField>
    <cacheField name="SALDO SASS" numFmtId="167">
      <sharedItems containsString="0" containsBlank="1" containsNumber="1" containsInteger="1" minValue="0" maxValue="0"/>
    </cacheField>
    <cacheField name="RETENCION" numFmtId="167">
      <sharedItems containsNonDate="0" containsString="0" containsBlank="1"/>
    </cacheField>
    <cacheField name="VALO CANCELADO SAP" numFmtId="167">
      <sharedItems containsSemiMixedTypes="0" containsString="0" containsNumber="1" containsInteger="1" minValue="0" maxValue="5441873"/>
    </cacheField>
    <cacheField name="DOC COMPENSACION SAP" numFmtId="0">
      <sharedItems containsSemiMixedTypes="0" containsString="0" containsNumber="1" containsInteger="1" minValue="0" maxValue="2201166768"/>
    </cacheField>
    <cacheField name="FECHA COMPENSACION SAP" numFmtId="0">
      <sharedItems containsMixedTypes="1" containsNumber="1" containsInteger="1" minValue="0" maxValue="44279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03168516414606" maxValue="212258539639523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12-18T00:00:00" maxDate="2021-12-2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10730" maxValue="20211230"/>
    </cacheField>
    <cacheField name="F RAD SASS" numFmtId="0">
      <sharedItems containsString="0" containsBlank="1" containsNumber="1" containsInteger="1" minValue="20210708" maxValue="20211210"/>
    </cacheField>
    <cacheField name="VALOR REPORTADO CRICULAR 030" numFmtId="0">
      <sharedItems containsString="0" containsBlank="1" containsNumber="1" containsInteger="1" minValue="145010" maxValue="484600"/>
    </cacheField>
    <cacheField name="VALOR GLOSA ACEPTADA REPORTADO CIRCULAR 030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124" maxValue="20220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n v="805019877"/>
    <s v="ENDOCIRUJANOS LTDA"/>
    <s v="FECR "/>
    <n v="1939"/>
    <s v="FECR"/>
    <n v="1939"/>
    <m/>
    <s v="FECR _1939"/>
    <s v="805019877_FECR _1939"/>
    <d v="2021-04-01T00:00:00"/>
    <n v="429610"/>
    <n v="421018"/>
    <s v="B)Factura sin saldo ERP"/>
    <x v="0"/>
    <m/>
    <m/>
    <m/>
    <s v="Diferente_Alfa"/>
    <n v="429610"/>
    <n v="0"/>
    <n v="0"/>
    <n v="0"/>
    <n v="0"/>
    <n v="0"/>
    <n v="429610"/>
    <n v="0"/>
    <m/>
    <n v="0"/>
    <n v="0"/>
    <n v="0"/>
    <m/>
    <n v="203168516414606"/>
    <m/>
    <m/>
    <d v="2021-05-03T00:00:00"/>
    <m/>
    <n v="2"/>
    <m/>
    <s v="SI"/>
    <n v="1"/>
    <n v="20211230"/>
    <n v="20211201"/>
    <n v="429610"/>
    <n v="0"/>
    <m/>
    <n v="20220124"/>
  </r>
  <r>
    <n v="805019877"/>
    <s v="ENDOCIRUJANOS LTDA"/>
    <s v="FECR "/>
    <n v="2111"/>
    <s v="FECR"/>
    <n v="2111"/>
    <m/>
    <s v="FECR _2111"/>
    <s v="805019877_FECR _2111"/>
    <d v="2021-05-01T00:00:00"/>
    <n v="484600"/>
    <n v="474908"/>
    <s v="B)Factura sin saldo ERP"/>
    <x v="0"/>
    <m/>
    <m/>
    <m/>
    <s v="Diferente_Alfa"/>
    <n v="484600"/>
    <n v="0"/>
    <n v="0"/>
    <n v="0"/>
    <n v="0"/>
    <n v="0"/>
    <n v="484600"/>
    <n v="0"/>
    <m/>
    <n v="0"/>
    <n v="0"/>
    <n v="0"/>
    <m/>
    <n v="203258516786431"/>
    <m/>
    <m/>
    <d v="2021-06-02T00:00:00"/>
    <m/>
    <n v="2"/>
    <m/>
    <s v="SI"/>
    <n v="1"/>
    <n v="20211230"/>
    <n v="20211201"/>
    <n v="484600"/>
    <n v="0"/>
    <m/>
    <n v="20220124"/>
  </r>
  <r>
    <n v="805019877"/>
    <s v="ENDOCIRUJANOS LTDA"/>
    <s v="FECR "/>
    <n v="2212"/>
    <s v="FECR"/>
    <n v="2212"/>
    <m/>
    <s v="FECR _2212"/>
    <s v="805019877_FECR _2212"/>
    <d v="2021-06-01T00:00:00"/>
    <n v="145010"/>
    <n v="129320"/>
    <s v="B)Factura sin saldo ERP"/>
    <x v="1"/>
    <m/>
    <m/>
    <m/>
    <s v="Diferente_Alfa"/>
    <n v="145010"/>
    <n v="0"/>
    <n v="0"/>
    <n v="0"/>
    <n v="0"/>
    <n v="0"/>
    <n v="145010"/>
    <n v="0"/>
    <m/>
    <n v="142110"/>
    <n v="2201166768"/>
    <s v="12.01.2022"/>
    <m/>
    <n v="210368516398842"/>
    <m/>
    <m/>
    <d v="2021-06-30T00:00:00"/>
    <m/>
    <n v="2"/>
    <m/>
    <s v="SI"/>
    <n v="1"/>
    <n v="20210730"/>
    <n v="20210708"/>
    <n v="145010"/>
    <n v="0"/>
    <m/>
    <n v="20220124"/>
  </r>
  <r>
    <n v="805019877"/>
    <s v="ENDOCIRUJANOS LTDA"/>
    <s v="FECR "/>
    <n v="2213"/>
    <s v="FECR"/>
    <n v="2213"/>
    <m/>
    <s v="FECR _2213"/>
    <s v="805019877_FECR _2213"/>
    <d v="2021-06-01T00:00:00"/>
    <n v="284600"/>
    <n v="278908"/>
    <s v="B)Factura sin saldo ERP"/>
    <x v="1"/>
    <m/>
    <m/>
    <m/>
    <s v="Diferente_Alfa"/>
    <n v="284600"/>
    <n v="0"/>
    <n v="0"/>
    <n v="0"/>
    <n v="0"/>
    <n v="0"/>
    <n v="284600"/>
    <n v="0"/>
    <m/>
    <n v="278908"/>
    <n v="2201166768"/>
    <s v="12.01.2022"/>
    <m/>
    <n v="211168516630734"/>
    <m/>
    <m/>
    <d v="2021-06-30T00:00:00"/>
    <m/>
    <n v="2"/>
    <m/>
    <s v="SI"/>
    <n v="1"/>
    <n v="20210730"/>
    <n v="20210708"/>
    <n v="284600"/>
    <n v="0"/>
    <m/>
    <n v="20220124"/>
  </r>
  <r>
    <n v="805019877"/>
    <s v="ENDOCIRUJANOS LTDA"/>
    <s v="FECR "/>
    <n v="2339"/>
    <s v="FECR"/>
    <n v="2339"/>
    <m/>
    <s v="FECR _2339"/>
    <s v="805019877_FECR _2339"/>
    <d v="2021-09-01T00:00:00"/>
    <n v="242300"/>
    <n v="237454"/>
    <s v="B)Factura sin saldo ERP"/>
    <x v="0"/>
    <m/>
    <m/>
    <m/>
    <s v="Diferente_Alfa"/>
    <n v="242300"/>
    <n v="0"/>
    <n v="0"/>
    <n v="0"/>
    <n v="0"/>
    <n v="0"/>
    <n v="242300"/>
    <n v="0"/>
    <m/>
    <n v="0"/>
    <n v="0"/>
    <n v="0"/>
    <m/>
    <n v="212258539639523"/>
    <m/>
    <m/>
    <d v="2021-09-30T00:00:00"/>
    <m/>
    <n v="2"/>
    <m/>
    <s v="SI"/>
    <n v="1"/>
    <n v="20211030"/>
    <n v="20211011"/>
    <n v="242300"/>
    <n v="0"/>
    <m/>
    <n v="20220124"/>
  </r>
  <r>
    <n v="805019877"/>
    <s v="ENDOCIRUJANOS LTDA"/>
    <s v="FECR "/>
    <n v="2420"/>
    <s v="FECR"/>
    <n v="2420"/>
    <m/>
    <s v="FECR _2420"/>
    <s v="805019877_FECR _2420"/>
    <d v="2021-11-01T00:00:00"/>
    <n v="484600"/>
    <n v="474908"/>
    <s v="B)Factura sin saldo ERP"/>
    <x v="0"/>
    <m/>
    <m/>
    <m/>
    <s v="Diferente_Alfa"/>
    <n v="484600"/>
    <n v="0"/>
    <n v="0"/>
    <n v="0"/>
    <n v="0"/>
    <n v="0"/>
    <n v="484600"/>
    <n v="0"/>
    <m/>
    <n v="0"/>
    <n v="0"/>
    <n v="0"/>
    <m/>
    <n v="211033270684394"/>
    <m/>
    <m/>
    <d v="2021-12-02T00:00:00"/>
    <m/>
    <n v="2"/>
    <m/>
    <s v="SI"/>
    <n v="1"/>
    <n v="20211230"/>
    <n v="20211210"/>
    <n v="484600"/>
    <n v="0"/>
    <m/>
    <n v="20220124"/>
  </r>
  <r>
    <n v="805019877"/>
    <s v="ENDOCIRUJANOS LTDA"/>
    <s v="FECR "/>
    <n v="924"/>
    <m/>
    <m/>
    <m/>
    <s v="FECR _924"/>
    <s v="805019877_FECR _924"/>
    <d v="2020-12-01T00:00:00"/>
    <n v="5800800"/>
    <n v="19600"/>
    <s v="A)Factura no radicada en ERP"/>
    <x v="1"/>
    <m/>
    <m/>
    <m/>
    <s v="no_cruza"/>
    <m/>
    <m/>
    <m/>
    <m/>
    <m/>
    <m/>
    <m/>
    <m/>
    <m/>
    <n v="5441873"/>
    <n v="2201024576"/>
    <n v="44279"/>
    <m/>
    <m/>
    <m/>
    <m/>
    <d v="2020-12-18T00:00:00"/>
    <m/>
    <m/>
    <m/>
    <s v="SI"/>
    <m/>
    <m/>
    <m/>
    <m/>
    <m/>
    <m/>
    <n v="20220124"/>
  </r>
  <r>
    <n v="805019877"/>
    <s v="ENDOCIRUJANOS LTDA"/>
    <s v="FECR "/>
    <n v="1591"/>
    <m/>
    <m/>
    <m/>
    <s v="FECR _1591"/>
    <s v="805019877_FECR _1591"/>
    <d v="2021-03-01T00:00:00"/>
    <n v="432310"/>
    <n v="348364"/>
    <s v="A)Factura no radicada en ERP"/>
    <x v="2"/>
    <m/>
    <m/>
    <m/>
    <s v="no_cruza"/>
    <m/>
    <m/>
    <m/>
    <m/>
    <m/>
    <m/>
    <m/>
    <m/>
    <m/>
    <n v="0"/>
    <n v="0"/>
    <n v="0"/>
    <m/>
    <m/>
    <m/>
    <m/>
    <d v="2021-04-05T00:00:00"/>
    <m/>
    <m/>
    <m/>
    <s v="SI"/>
    <m/>
    <m/>
    <m/>
    <m/>
    <m/>
    <m/>
    <n v="20220124"/>
  </r>
  <r>
    <n v="805019877"/>
    <s v="ENDOCIRUJANOS LTDA"/>
    <s v="FECR "/>
    <n v="1593"/>
    <m/>
    <m/>
    <m/>
    <s v="FECR _1593"/>
    <s v="805019877_FECR _1593"/>
    <d v="2021-03-01T00:00:00"/>
    <n v="152310"/>
    <n v="149264"/>
    <s v="A)Factura no radicada en ERP"/>
    <x v="2"/>
    <m/>
    <m/>
    <m/>
    <s v="no_cruza"/>
    <m/>
    <m/>
    <m/>
    <m/>
    <m/>
    <m/>
    <m/>
    <m/>
    <m/>
    <n v="0"/>
    <n v="0"/>
    <n v="0"/>
    <m/>
    <m/>
    <m/>
    <m/>
    <d v="2021-04-05T00:00:00"/>
    <m/>
    <m/>
    <m/>
    <s v="SI"/>
    <m/>
    <m/>
    <m/>
    <m/>
    <m/>
    <m/>
    <n v="20220124"/>
  </r>
  <r>
    <n v="805019877"/>
    <s v="ENDOCIRUJANOS LTDA"/>
    <s v="FECR "/>
    <n v="1594"/>
    <m/>
    <m/>
    <m/>
    <s v="FECR _1594"/>
    <s v="805019877_FECR _1594"/>
    <d v="2021-03-01T00:00:00"/>
    <n v="5216614"/>
    <n v="4935982"/>
    <s v="A)Factura no radicada en ERP"/>
    <x v="2"/>
    <m/>
    <m/>
    <m/>
    <s v="no_cruza"/>
    <m/>
    <m/>
    <m/>
    <m/>
    <m/>
    <m/>
    <m/>
    <m/>
    <m/>
    <n v="0"/>
    <n v="0"/>
    <n v="0"/>
    <m/>
    <m/>
    <m/>
    <m/>
    <d v="2021-04-05T00:00:00"/>
    <m/>
    <m/>
    <m/>
    <s v="SI"/>
    <m/>
    <m/>
    <m/>
    <m/>
    <m/>
    <m/>
    <n v="20220124"/>
  </r>
  <r>
    <n v="805019877"/>
    <s v="ENDOCIRUJANOS LTDA"/>
    <s v="FECR "/>
    <n v="1934"/>
    <m/>
    <m/>
    <m/>
    <s v="FECR _1934"/>
    <s v="805019877_FECR _1934"/>
    <d v="2021-04-01T00:00:00"/>
    <n v="959230"/>
    <n v="927345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5-03T00:00:00"/>
    <m/>
    <m/>
    <m/>
    <s v="SI"/>
    <m/>
    <m/>
    <m/>
    <m/>
    <m/>
    <m/>
    <n v="20220124"/>
  </r>
  <r>
    <n v="805019877"/>
    <s v="ENDOCIRUJANOS LTDA"/>
    <s v="FECR "/>
    <n v="1941"/>
    <m/>
    <m/>
    <m/>
    <s v="FECR _1941"/>
    <s v="805019877_FECR _1941"/>
    <d v="2021-04-01T00:00:00"/>
    <n v="537310"/>
    <n v="409064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5-03T00:00:00"/>
    <m/>
    <m/>
    <m/>
    <s v="SI"/>
    <m/>
    <m/>
    <m/>
    <m/>
    <m/>
    <m/>
    <n v="20220124"/>
  </r>
  <r>
    <n v="805019877"/>
    <s v="ENDOCIRUJANOS LTDA"/>
    <s v="FECR "/>
    <n v="2109"/>
    <m/>
    <m/>
    <m/>
    <s v="FECR _2109"/>
    <s v="805019877_FECR _2109"/>
    <d v="2021-05-01T00:00:00"/>
    <n v="378945"/>
    <n v="331166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6-02T00:00:00"/>
    <m/>
    <m/>
    <m/>
    <s v="SI"/>
    <m/>
    <m/>
    <m/>
    <m/>
    <m/>
    <m/>
    <n v="20220124"/>
  </r>
  <r>
    <n v="805019877"/>
    <s v="ENDOCIRUJANOS LTDA"/>
    <s v="FECR "/>
    <n v="2110"/>
    <m/>
    <m/>
    <m/>
    <s v="FECR _2110"/>
    <s v="805019877_FECR _2110"/>
    <d v="2021-05-01T00:00:00"/>
    <n v="242300"/>
    <n v="213254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6-02T00:00:00"/>
    <m/>
    <m/>
    <m/>
    <s v="SI"/>
    <m/>
    <m/>
    <m/>
    <m/>
    <m/>
    <m/>
    <n v="20220124"/>
  </r>
  <r>
    <n v="805019877"/>
    <s v="ENDOCIRUJANOS LTDA"/>
    <s v="FECR "/>
    <n v="2112"/>
    <m/>
    <m/>
    <m/>
    <s v="FECR _2112"/>
    <s v="805019877_FECR _2112"/>
    <d v="2021-05-01T00:00:00"/>
    <n v="280000"/>
    <n v="232100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6-02T00:00:00"/>
    <m/>
    <m/>
    <m/>
    <s v="SI"/>
    <m/>
    <m/>
    <m/>
    <m/>
    <m/>
    <m/>
    <n v="20220124"/>
  </r>
  <r>
    <n v="805019877"/>
    <s v="ENDOCIRUJANOS LTDA"/>
    <s v="FECR "/>
    <n v="2215"/>
    <m/>
    <m/>
    <m/>
    <s v="FECR _2215"/>
    <s v="805019877_FECR _2215"/>
    <d v="2021-06-01T00:00:00"/>
    <n v="280000"/>
    <n v="132370"/>
    <s v="A)Factura no radicada en ERP"/>
    <x v="1"/>
    <m/>
    <m/>
    <m/>
    <s v="no_cruza"/>
    <m/>
    <m/>
    <m/>
    <m/>
    <m/>
    <m/>
    <m/>
    <m/>
    <m/>
    <n v="213500"/>
    <n v="2201166768"/>
    <s v="12.01.2022"/>
    <m/>
    <m/>
    <m/>
    <m/>
    <d v="2021-06-30T00:00:00"/>
    <m/>
    <m/>
    <m/>
    <s v="SI"/>
    <m/>
    <m/>
    <m/>
    <m/>
    <m/>
    <m/>
    <n v="20220124"/>
  </r>
  <r>
    <n v="805019877"/>
    <s v="ENDOCIRUJANOS LTDA"/>
    <s v="FECR "/>
    <n v="2250"/>
    <m/>
    <m/>
    <m/>
    <s v="FECR _2250"/>
    <s v="805019877_FECR _2250"/>
    <d v="2021-07-01T00:00:00"/>
    <n v="145010"/>
    <n v="129410"/>
    <s v="A)Factura no radicada en ERP"/>
    <x v="3"/>
    <n v="11647"/>
    <n v="1908625799"/>
    <m/>
    <s v="no_cruza"/>
    <m/>
    <m/>
    <m/>
    <m/>
    <m/>
    <m/>
    <m/>
    <m/>
    <m/>
    <n v="117763"/>
    <n v="2201166768"/>
    <s v="12.01.2022"/>
    <m/>
    <m/>
    <m/>
    <m/>
    <d v="2021-08-02T00:00:00"/>
    <m/>
    <m/>
    <m/>
    <s v="SI"/>
    <m/>
    <m/>
    <m/>
    <m/>
    <m/>
    <m/>
    <n v="20220124"/>
  </r>
  <r>
    <n v="805019877"/>
    <s v="ENDOCIRUJANOS LTDA"/>
    <s v="FECR "/>
    <n v="2251"/>
    <m/>
    <m/>
    <m/>
    <s v="FECR _2251"/>
    <s v="805019877_FECR _2251"/>
    <d v="2021-07-01T00:00:00"/>
    <n v="390010"/>
    <n v="275310"/>
    <s v="A)Factura no radicada en ERP"/>
    <x v="3"/>
    <n v="74334"/>
    <n v="1908625800"/>
    <m/>
    <s v="no_cruza"/>
    <m/>
    <m/>
    <m/>
    <m/>
    <m/>
    <m/>
    <m/>
    <m/>
    <m/>
    <n v="200976"/>
    <n v="2201166768"/>
    <s v="12.01.2022"/>
    <m/>
    <m/>
    <m/>
    <m/>
    <d v="2021-08-02T00:00:00"/>
    <m/>
    <m/>
    <m/>
    <s v="SI"/>
    <m/>
    <m/>
    <m/>
    <m/>
    <m/>
    <m/>
    <n v="20220124"/>
  </r>
  <r>
    <n v="805019877"/>
    <s v="ENDOCIRUJANOS LTDA"/>
    <s v="FECR "/>
    <n v="2283"/>
    <m/>
    <m/>
    <m/>
    <s v="FECR _2283"/>
    <s v="805019877_FECR _2283"/>
    <d v="2021-08-01T00:00:00"/>
    <n v="152310"/>
    <n v="136564"/>
    <s v="A)Factura no radicada en ERP"/>
    <x v="1"/>
    <m/>
    <m/>
    <m/>
    <s v="no_cruza"/>
    <m/>
    <m/>
    <m/>
    <m/>
    <m/>
    <m/>
    <m/>
    <m/>
    <m/>
    <n v="136564"/>
    <n v="2201166768"/>
    <s v="12.01.2022"/>
    <m/>
    <m/>
    <m/>
    <m/>
    <d v="2021-09-01T00:00:00"/>
    <m/>
    <m/>
    <m/>
    <s v="SI"/>
    <m/>
    <m/>
    <m/>
    <m/>
    <m/>
    <m/>
    <n v="20220124"/>
  </r>
  <r>
    <n v="805019877"/>
    <s v="ENDOCIRUJANOS LTDA"/>
    <s v="FECR "/>
    <n v="2285"/>
    <m/>
    <m/>
    <m/>
    <s v="FECR _2285"/>
    <s v="805019877_FECR _2285"/>
    <d v="2021-08-01T00:00:00"/>
    <n v="754630"/>
    <n v="701437"/>
    <s v="A)Factura no radicada en ERP"/>
    <x v="3"/>
    <n v="49101"/>
    <n v="1908626907"/>
    <m/>
    <s v="no_cruza"/>
    <m/>
    <m/>
    <m/>
    <m/>
    <m/>
    <m/>
    <m/>
    <m/>
    <m/>
    <n v="652336"/>
    <n v="2201166768"/>
    <s v="12.01.2022"/>
    <m/>
    <m/>
    <m/>
    <m/>
    <d v="2021-09-01T00:00:00"/>
    <m/>
    <m/>
    <m/>
    <s v="SI"/>
    <m/>
    <m/>
    <m/>
    <m/>
    <m/>
    <m/>
    <n v="20220124"/>
  </r>
  <r>
    <n v="805019877"/>
    <s v="ENDOCIRUJANOS LTDA"/>
    <s v="FECR "/>
    <n v="2286"/>
    <m/>
    <m/>
    <m/>
    <s v="FECR _2286"/>
    <s v="805019877_FECR _2286"/>
    <d v="2021-08-01T00:00:00"/>
    <n v="280000"/>
    <n v="182400"/>
    <s v="A)Factura no radicada en ERP"/>
    <x v="3"/>
    <n v="69312"/>
    <n v="1908626908"/>
    <m/>
    <s v="no_cruza"/>
    <m/>
    <m/>
    <m/>
    <m/>
    <m/>
    <m/>
    <m/>
    <m/>
    <m/>
    <n v="113088"/>
    <n v="2201166768"/>
    <s v="12.01.2022"/>
    <m/>
    <m/>
    <m/>
    <m/>
    <d v="2021-09-01T00:00:00"/>
    <m/>
    <m/>
    <m/>
    <s v="SI"/>
    <m/>
    <m/>
    <m/>
    <m/>
    <m/>
    <m/>
    <n v="20220124"/>
  </r>
  <r>
    <n v="805019877"/>
    <s v="ENDOCIRUJANOS LTDA"/>
    <s v="FECR "/>
    <n v="2340"/>
    <m/>
    <m/>
    <m/>
    <s v="FECR _2340"/>
    <s v="805019877_FECR _2340"/>
    <d v="2021-09-01T00:00:00"/>
    <n v="1024250"/>
    <n v="956565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9-30T00:00:00"/>
    <m/>
    <m/>
    <m/>
    <s v="SI"/>
    <m/>
    <m/>
    <m/>
    <m/>
    <m/>
    <m/>
    <n v="20220124"/>
  </r>
  <r>
    <n v="805019877"/>
    <s v="ENDOCIRUJANOS LTDA"/>
    <s v="FECR "/>
    <n v="2341"/>
    <m/>
    <m/>
    <m/>
    <s v="FECR _2341"/>
    <s v="805019877_FECR _2341"/>
    <d v="2021-09-01T00:00:00"/>
    <n v="210000"/>
    <n v="139100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09-30T00:00:00"/>
    <m/>
    <m/>
    <m/>
    <s v="SI"/>
    <m/>
    <m/>
    <m/>
    <m/>
    <m/>
    <m/>
    <n v="20220124"/>
  </r>
  <r>
    <n v="805019877"/>
    <s v="ENDOCIRUJANOS LTDA"/>
    <s v="FECR "/>
    <n v="2386"/>
    <m/>
    <m/>
    <m/>
    <s v="FECR _2386"/>
    <s v="805019877_FECR _2386"/>
    <d v="2021-10-01T00:00:00"/>
    <n v="719630"/>
    <n v="667237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11-03T00:00:00"/>
    <m/>
    <m/>
    <m/>
    <s v="SI"/>
    <m/>
    <m/>
    <m/>
    <m/>
    <m/>
    <m/>
    <n v="20220124"/>
  </r>
  <r>
    <n v="805019877"/>
    <s v="ENDOCIRUJANOS LTDA"/>
    <s v="FECR "/>
    <n v="2388"/>
    <m/>
    <m/>
    <m/>
    <s v="FECR _2388"/>
    <s v="805019877_FECR _2388"/>
    <d v="2021-10-01T00:00:00"/>
    <n v="210000"/>
    <n v="157500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11-03T00:00:00"/>
    <m/>
    <m/>
    <m/>
    <s v="SI"/>
    <m/>
    <m/>
    <m/>
    <m/>
    <m/>
    <m/>
    <n v="20220124"/>
  </r>
  <r>
    <n v="805019877"/>
    <s v="ENDOCIRUJANOS LTDA"/>
    <s v="FECR "/>
    <n v="2418"/>
    <m/>
    <m/>
    <m/>
    <s v="FECR _2418"/>
    <s v="805019877_FECR _2418"/>
    <d v="2021-11-01T00:00:00"/>
    <n v="385000"/>
    <n v="274900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12-02T00:00:00"/>
    <m/>
    <m/>
    <m/>
    <s v="SI"/>
    <m/>
    <m/>
    <m/>
    <m/>
    <m/>
    <m/>
    <n v="20220124"/>
  </r>
  <r>
    <n v="805019877"/>
    <s v="ENDOCIRUJANOS LTDA"/>
    <s v="FECR "/>
    <n v="2419"/>
    <m/>
    <m/>
    <m/>
    <s v="FECR _2419"/>
    <s v="805019877_FECR _2419"/>
    <d v="2021-11-01T00:00:00"/>
    <n v="449630"/>
    <n v="418737"/>
    <s v="A)Factura no radicada en ERP"/>
    <x v="0"/>
    <m/>
    <m/>
    <m/>
    <s v="no_cruza"/>
    <m/>
    <m/>
    <m/>
    <m/>
    <m/>
    <m/>
    <m/>
    <m/>
    <m/>
    <n v="0"/>
    <n v="0"/>
    <n v="0"/>
    <m/>
    <m/>
    <m/>
    <m/>
    <d v="2021-12-02T00:00:00"/>
    <m/>
    <m/>
    <m/>
    <s v="SI"/>
    <m/>
    <m/>
    <m/>
    <m/>
    <m/>
    <m/>
    <n v="20220124"/>
  </r>
  <r>
    <n v="805019877"/>
    <s v="ENDOCIRUJANOS LTDA"/>
    <s v="FECR "/>
    <n v="2451"/>
    <m/>
    <m/>
    <m/>
    <s v="FECR _2451"/>
    <s v="805019877_FECR _2451"/>
    <d v="2021-12-01T00:00:00"/>
    <n v="35000"/>
    <n v="30900"/>
    <s v="A)Factura no radicada en ERP"/>
    <x v="2"/>
    <m/>
    <m/>
    <m/>
    <s v="no_cruza"/>
    <m/>
    <m/>
    <m/>
    <m/>
    <m/>
    <m/>
    <m/>
    <m/>
    <m/>
    <n v="0"/>
    <n v="0"/>
    <n v="0"/>
    <m/>
    <m/>
    <m/>
    <m/>
    <d v="2021-12-15T00:00:00"/>
    <m/>
    <m/>
    <m/>
    <s v="SI"/>
    <m/>
    <m/>
    <m/>
    <m/>
    <m/>
    <m/>
    <n v="20220124"/>
  </r>
  <r>
    <n v="805019877"/>
    <s v="ENDOCIRUJANOS LTDA"/>
    <s v="FECR "/>
    <n v="2454"/>
    <m/>
    <m/>
    <m/>
    <s v="FECR _2454"/>
    <s v="805019877_FECR _2454"/>
    <d v="2021-12-01T00:00:00"/>
    <n v="458780"/>
    <n v="449604"/>
    <s v="A)Factura no radicada en ERP"/>
    <x v="2"/>
    <m/>
    <m/>
    <m/>
    <s v="no_cruza"/>
    <m/>
    <m/>
    <m/>
    <m/>
    <m/>
    <m/>
    <m/>
    <m/>
    <m/>
    <n v="0"/>
    <n v="0"/>
    <n v="0"/>
    <m/>
    <m/>
    <m/>
    <m/>
    <d v="2021-12-15T00:00:00"/>
    <m/>
    <m/>
    <m/>
    <s v="SI"/>
    <m/>
    <m/>
    <m/>
    <m/>
    <m/>
    <m/>
    <n v="20220124"/>
  </r>
  <r>
    <n v="805019877"/>
    <s v="ENDOCIRUJANOS LTDA"/>
    <s v="FECR "/>
    <n v="2455"/>
    <m/>
    <m/>
    <m/>
    <s v="FECR _2455"/>
    <s v="805019877_FECR _2455"/>
    <d v="2021-12-01T00:00:00"/>
    <n v="152310"/>
    <n v="149264"/>
    <s v="A)Factura no radicada en ERP"/>
    <x v="2"/>
    <m/>
    <m/>
    <m/>
    <s v="no_cruza"/>
    <m/>
    <m/>
    <m/>
    <m/>
    <m/>
    <m/>
    <m/>
    <m/>
    <m/>
    <n v="0"/>
    <n v="0"/>
    <n v="0"/>
    <m/>
    <m/>
    <m/>
    <m/>
    <d v="2021-12-15T00:00:00"/>
    <m/>
    <m/>
    <m/>
    <s v="SI"/>
    <m/>
    <m/>
    <m/>
    <m/>
    <m/>
    <m/>
    <n v="20220124"/>
  </r>
  <r>
    <n v="805019877"/>
    <s v="ENDOCIRUJANOS LTDA"/>
    <s v="FECR "/>
    <n v="2484"/>
    <m/>
    <m/>
    <m/>
    <s v="FECR _2484"/>
    <s v="805019877_FECR _2484"/>
    <d v="2021-12-01T00:00:00"/>
    <n v="105000"/>
    <n v="83400"/>
    <s v="A)Factura no radicada en ERP"/>
    <x v="0"/>
    <m/>
    <m/>
    <s v="ESTADO 0"/>
    <s v="no_cruza"/>
    <m/>
    <m/>
    <m/>
    <m/>
    <m/>
    <m/>
    <m/>
    <m/>
    <m/>
    <n v="0"/>
    <n v="0"/>
    <n v="0"/>
    <m/>
    <m/>
    <m/>
    <m/>
    <d v="2021-12-23T00:00:00"/>
    <m/>
    <m/>
    <m/>
    <s v="SI"/>
    <m/>
    <m/>
    <m/>
    <m/>
    <m/>
    <m/>
    <n v="20220124"/>
  </r>
  <r>
    <n v="805019877"/>
    <s v="ENDOCIRUJANOS LTDA"/>
    <s v="FECR "/>
    <n v="2485"/>
    <m/>
    <m/>
    <m/>
    <s v="FECR _2485"/>
    <s v="805019877_FECR _2485"/>
    <d v="2021-12-01T00:00:00"/>
    <n v="35000"/>
    <n v="30900"/>
    <s v="A)Factura no radicada en ERP"/>
    <x v="0"/>
    <m/>
    <m/>
    <s v="ESTADO 0"/>
    <s v="no_cruza"/>
    <m/>
    <m/>
    <m/>
    <m/>
    <m/>
    <m/>
    <m/>
    <m/>
    <m/>
    <n v="0"/>
    <n v="0"/>
    <n v="0"/>
    <m/>
    <m/>
    <m/>
    <m/>
    <d v="2021-12-23T00:00:00"/>
    <m/>
    <m/>
    <m/>
    <s v="SI"/>
    <m/>
    <m/>
    <m/>
    <m/>
    <m/>
    <m/>
    <n v="202201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64510EF-61FE-463E-BD7B-A076E50F5ED5}" name="TablaDinámica4" cacheId="42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8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5">
        <item x="1"/>
        <item x="0"/>
        <item x="2"/>
        <item x="3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1" baseField="0" baseItem="0" numFmtId="167"/>
    <dataField name="Suma de POR PAGAR SAP" fld="14" baseField="0" baseItem="0" numFmtId="167"/>
  </dataFields>
  <formats count="1">
    <format dxfId="13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82"/>
  <sheetViews>
    <sheetView view="pageBreakPreview" topLeftCell="A4" zoomScaleNormal="100" zoomScaleSheetLayoutView="100" workbookViewId="0">
      <selection activeCell="M11" sqref="M11:M12"/>
    </sheetView>
  </sheetViews>
  <sheetFormatPr baseColWidth="10" defaultRowHeight="15" x14ac:dyDescent="0.25"/>
  <cols>
    <col min="1" max="1" width="8.7109375" customWidth="1"/>
    <col min="2" max="2" width="8.28515625" bestFit="1" customWidth="1"/>
    <col min="3" max="3" width="10.5703125" bestFit="1" customWidth="1"/>
    <col min="4" max="4" width="9.28515625" bestFit="1" customWidth="1"/>
    <col min="5" max="5" width="9.85546875" customWidth="1"/>
    <col min="6" max="6" width="12.140625" customWidth="1"/>
    <col min="7" max="7" width="8.7109375" bestFit="1" customWidth="1"/>
    <col min="8" max="9" width="7.85546875" bestFit="1" customWidth="1"/>
    <col min="10" max="10" width="10.85546875" bestFit="1" customWidth="1"/>
    <col min="11" max="11" width="10.42578125" customWidth="1"/>
    <col min="12" max="12" width="3.7109375" hidden="1" customWidth="1"/>
    <col min="13" max="13" width="13" bestFit="1" customWidth="1"/>
    <col min="14" max="14" width="11" bestFit="1" customWidth="1"/>
    <col min="15" max="15" width="11.7109375" bestFit="1" customWidth="1"/>
    <col min="16" max="16" width="11.5703125" bestFit="1" customWidth="1"/>
    <col min="17" max="17" width="15.85546875" customWidth="1"/>
    <col min="18" max="18" width="9" hidden="1" customWidth="1"/>
    <col min="19" max="21" width="12.7109375" hidden="1" customWidth="1"/>
    <col min="22" max="22" width="12.28515625" bestFit="1" customWidth="1"/>
    <col min="23" max="23" width="22.7109375" customWidth="1"/>
  </cols>
  <sheetData>
    <row r="1" spans="1:23" ht="18" x14ac:dyDescent="0.25">
      <c r="A1" s="217" t="s">
        <v>39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</row>
    <row r="2" spans="1:23" ht="18" x14ac:dyDescent="0.25">
      <c r="A2" s="217" t="s">
        <v>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</row>
    <row r="3" spans="1:23" ht="18.7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1"/>
    </row>
    <row r="4" spans="1:23" ht="18" x14ac:dyDescent="0.25">
      <c r="A4" s="217" t="s">
        <v>1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</row>
    <row r="5" spans="1:23" ht="18" x14ac:dyDescent="0.25">
      <c r="A5" s="217" t="s">
        <v>42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</row>
    <row r="6" spans="1:23" ht="18" x14ac:dyDescent="0.25">
      <c r="A6" s="217" t="s">
        <v>47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</row>
    <row r="7" spans="1:23" ht="18.75" thickBot="1" x14ac:dyDescent="0.3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</row>
    <row r="8" spans="1:23" s="8" customFormat="1" ht="43.5" customHeight="1" thickBot="1" x14ac:dyDescent="0.25">
      <c r="A8" s="32" t="s">
        <v>2</v>
      </c>
      <c r="B8" s="33" t="s">
        <v>3</v>
      </c>
      <c r="C8" s="33" t="s">
        <v>4</v>
      </c>
      <c r="D8" s="33" t="s">
        <v>5</v>
      </c>
      <c r="E8" s="33" t="s">
        <v>6</v>
      </c>
      <c r="F8" s="33" t="s">
        <v>33</v>
      </c>
      <c r="G8" s="33" t="s">
        <v>45</v>
      </c>
      <c r="H8" s="33" t="s">
        <v>7</v>
      </c>
      <c r="I8" s="33" t="s">
        <v>27</v>
      </c>
      <c r="J8" s="33" t="s">
        <v>8</v>
      </c>
      <c r="K8" s="33" t="s">
        <v>9</v>
      </c>
      <c r="L8" s="33" t="s">
        <v>10</v>
      </c>
      <c r="M8" s="33" t="s">
        <v>11</v>
      </c>
      <c r="N8" s="33" t="s">
        <v>24</v>
      </c>
      <c r="O8" s="33" t="s">
        <v>25</v>
      </c>
      <c r="P8" s="33" t="s">
        <v>26</v>
      </c>
      <c r="Q8" s="33" t="s">
        <v>28</v>
      </c>
      <c r="R8" s="34" t="s">
        <v>24</v>
      </c>
      <c r="S8" s="34" t="s">
        <v>25</v>
      </c>
      <c r="T8" s="34" t="s">
        <v>26</v>
      </c>
      <c r="U8" s="34" t="s">
        <v>46</v>
      </c>
      <c r="V8" s="35" t="s">
        <v>12</v>
      </c>
      <c r="W8" s="85" t="s">
        <v>38</v>
      </c>
    </row>
    <row r="9" spans="1:23" ht="25.5" customHeight="1" x14ac:dyDescent="0.25">
      <c r="A9" s="196" t="s">
        <v>30</v>
      </c>
      <c r="B9" s="200">
        <v>3114</v>
      </c>
      <c r="C9" s="202">
        <v>43466</v>
      </c>
      <c r="D9" s="204">
        <v>43500</v>
      </c>
      <c r="E9" s="204" t="s">
        <v>32</v>
      </c>
      <c r="F9" s="198">
        <v>30000</v>
      </c>
      <c r="G9" s="198">
        <v>0</v>
      </c>
      <c r="H9" s="198">
        <v>0</v>
      </c>
      <c r="I9" s="198"/>
      <c r="J9" s="198">
        <f>F9-H9-G9-I9</f>
        <v>30000</v>
      </c>
      <c r="K9" s="198">
        <v>600</v>
      </c>
      <c r="L9" s="37"/>
      <c r="M9" s="198">
        <f>J9-K9-L9</f>
        <v>29400</v>
      </c>
      <c r="N9" s="38">
        <v>43523</v>
      </c>
      <c r="O9" s="37">
        <v>62636</v>
      </c>
      <c r="P9" s="37">
        <v>8232</v>
      </c>
      <c r="Q9" s="37">
        <f>M9-P9</f>
        <v>21168</v>
      </c>
      <c r="R9" s="38"/>
      <c r="S9" s="37"/>
      <c r="T9" s="37"/>
      <c r="U9" s="37"/>
      <c r="V9" s="211">
        <f>Q10</f>
        <v>0</v>
      </c>
      <c r="W9" s="206" t="s">
        <v>36</v>
      </c>
    </row>
    <row r="10" spans="1:23" ht="15.75" thickBot="1" x14ac:dyDescent="0.3">
      <c r="A10" s="197"/>
      <c r="B10" s="201"/>
      <c r="C10" s="203"/>
      <c r="D10" s="205"/>
      <c r="E10" s="205"/>
      <c r="F10" s="199"/>
      <c r="G10" s="199"/>
      <c r="H10" s="199"/>
      <c r="I10" s="199"/>
      <c r="J10" s="199"/>
      <c r="K10" s="199"/>
      <c r="L10" s="39"/>
      <c r="M10" s="199"/>
      <c r="N10" s="40">
        <v>43616</v>
      </c>
      <c r="O10" s="39">
        <v>7672089</v>
      </c>
      <c r="P10" s="39">
        <v>21168</v>
      </c>
      <c r="Q10" s="39">
        <f>Q9-P10</f>
        <v>0</v>
      </c>
      <c r="R10" s="40"/>
      <c r="S10" s="39"/>
      <c r="T10" s="39"/>
      <c r="U10" s="39"/>
      <c r="V10" s="212"/>
      <c r="W10" s="207"/>
    </row>
    <row r="11" spans="1:23" ht="25.5" customHeight="1" x14ac:dyDescent="0.25">
      <c r="A11" s="196" t="s">
        <v>30</v>
      </c>
      <c r="B11" s="200">
        <v>3115</v>
      </c>
      <c r="C11" s="202">
        <v>43466</v>
      </c>
      <c r="D11" s="204">
        <v>43500</v>
      </c>
      <c r="E11" s="204" t="s">
        <v>32</v>
      </c>
      <c r="F11" s="198">
        <v>30000</v>
      </c>
      <c r="G11" s="198">
        <v>3100</v>
      </c>
      <c r="H11" s="198">
        <v>0</v>
      </c>
      <c r="I11" s="198"/>
      <c r="J11" s="198">
        <f t="shared" ref="J11:J87" si="0">F11-H11-G11-I11</f>
        <v>26900</v>
      </c>
      <c r="K11" s="198">
        <v>600</v>
      </c>
      <c r="L11" s="37"/>
      <c r="M11" s="198">
        <f t="shared" ref="M11:M87" si="1">J11-K11-L11</f>
        <v>26300</v>
      </c>
      <c r="N11" s="38">
        <v>43523</v>
      </c>
      <c r="O11" s="37">
        <v>62636</v>
      </c>
      <c r="P11" s="37">
        <v>7364</v>
      </c>
      <c r="Q11" s="37">
        <f t="shared" ref="Q11:Q74" si="2">M11-P11</f>
        <v>18936</v>
      </c>
      <c r="R11" s="38"/>
      <c r="S11" s="37"/>
      <c r="T11" s="37"/>
      <c r="U11" s="37"/>
      <c r="V11" s="211">
        <f>Q12+V9</f>
        <v>0</v>
      </c>
      <c r="W11" s="206" t="s">
        <v>36</v>
      </c>
    </row>
    <row r="12" spans="1:23" ht="15.75" thickBot="1" x14ac:dyDescent="0.3">
      <c r="A12" s="197"/>
      <c r="B12" s="201"/>
      <c r="C12" s="203"/>
      <c r="D12" s="205"/>
      <c r="E12" s="205"/>
      <c r="F12" s="199"/>
      <c r="G12" s="199"/>
      <c r="H12" s="199"/>
      <c r="I12" s="199"/>
      <c r="J12" s="199"/>
      <c r="K12" s="199"/>
      <c r="L12" s="39"/>
      <c r="M12" s="199"/>
      <c r="N12" s="40">
        <v>43616</v>
      </c>
      <c r="O12" s="39">
        <v>7672089</v>
      </c>
      <c r="P12" s="39">
        <v>18936</v>
      </c>
      <c r="Q12" s="39">
        <f>Q11-P12</f>
        <v>0</v>
      </c>
      <c r="R12" s="40"/>
      <c r="S12" s="39"/>
      <c r="T12" s="39"/>
      <c r="U12" s="39"/>
      <c r="V12" s="212"/>
      <c r="W12" s="207"/>
    </row>
    <row r="13" spans="1:23" ht="26.25" thickBot="1" x14ac:dyDescent="0.3">
      <c r="A13" s="51" t="s">
        <v>30</v>
      </c>
      <c r="B13" s="52">
        <v>3132</v>
      </c>
      <c r="C13" s="53">
        <v>43466</v>
      </c>
      <c r="D13" s="54">
        <v>43500</v>
      </c>
      <c r="E13" s="54" t="s">
        <v>32</v>
      </c>
      <c r="F13" s="55">
        <v>152310</v>
      </c>
      <c r="G13" s="55">
        <v>0</v>
      </c>
      <c r="H13" s="55">
        <v>0</v>
      </c>
      <c r="I13" s="55"/>
      <c r="J13" s="55">
        <f t="shared" si="0"/>
        <v>152310</v>
      </c>
      <c r="K13" s="55">
        <v>3046.2000000000003</v>
      </c>
      <c r="L13" s="55"/>
      <c r="M13" s="55">
        <f t="shared" si="1"/>
        <v>149263.79999999999</v>
      </c>
      <c r="N13" s="54">
        <v>43616</v>
      </c>
      <c r="O13" s="55">
        <v>7672089</v>
      </c>
      <c r="P13" s="55">
        <v>149263.79999999999</v>
      </c>
      <c r="Q13" s="55">
        <f t="shared" si="2"/>
        <v>0</v>
      </c>
      <c r="R13" s="54"/>
      <c r="S13" s="55"/>
      <c r="T13" s="55"/>
      <c r="U13" s="55"/>
      <c r="V13" s="68">
        <f>V11+Q13</f>
        <v>0</v>
      </c>
      <c r="W13" s="86" t="s">
        <v>36</v>
      </c>
    </row>
    <row r="14" spans="1:23" ht="26.25" thickBot="1" x14ac:dyDescent="0.3">
      <c r="A14" s="46" t="s">
        <v>30</v>
      </c>
      <c r="B14" s="47">
        <v>3143</v>
      </c>
      <c r="C14" s="48">
        <v>43466</v>
      </c>
      <c r="D14" s="49">
        <v>43500</v>
      </c>
      <c r="E14" s="49" t="s">
        <v>32</v>
      </c>
      <c r="F14" s="50">
        <v>152310</v>
      </c>
      <c r="G14" s="50">
        <v>0</v>
      </c>
      <c r="H14" s="50">
        <v>0</v>
      </c>
      <c r="I14" s="50"/>
      <c r="J14" s="50">
        <f t="shared" si="0"/>
        <v>152310</v>
      </c>
      <c r="K14" s="50">
        <v>3046.2000000000003</v>
      </c>
      <c r="L14" s="50"/>
      <c r="M14" s="50">
        <f t="shared" si="1"/>
        <v>149263.79999999999</v>
      </c>
      <c r="N14" s="49">
        <v>43616</v>
      </c>
      <c r="O14" s="50">
        <v>7672089</v>
      </c>
      <c r="P14" s="50">
        <v>149263.79999999999</v>
      </c>
      <c r="Q14" s="50">
        <f t="shared" si="2"/>
        <v>0</v>
      </c>
      <c r="R14" s="49"/>
      <c r="S14" s="50"/>
      <c r="T14" s="50"/>
      <c r="U14" s="50"/>
      <c r="V14" s="76">
        <f>Q14+V13</f>
        <v>0</v>
      </c>
      <c r="W14" s="87" t="s">
        <v>36</v>
      </c>
    </row>
    <row r="15" spans="1:23" ht="26.25" thickBot="1" x14ac:dyDescent="0.3">
      <c r="A15" s="46" t="s">
        <v>30</v>
      </c>
      <c r="B15" s="47">
        <v>3174</v>
      </c>
      <c r="C15" s="48">
        <v>43466</v>
      </c>
      <c r="D15" s="49">
        <v>43500</v>
      </c>
      <c r="E15" s="49" t="s">
        <v>32</v>
      </c>
      <c r="F15" s="50">
        <v>152310</v>
      </c>
      <c r="G15" s="50">
        <v>0</v>
      </c>
      <c r="H15" s="50">
        <v>0</v>
      </c>
      <c r="I15" s="50"/>
      <c r="J15" s="50">
        <f t="shared" si="0"/>
        <v>152310</v>
      </c>
      <c r="K15" s="50">
        <v>3046.2000000000003</v>
      </c>
      <c r="L15" s="50"/>
      <c r="M15" s="50">
        <f t="shared" si="1"/>
        <v>149263.79999999999</v>
      </c>
      <c r="N15" s="49">
        <v>43616</v>
      </c>
      <c r="O15" s="50">
        <v>7672089</v>
      </c>
      <c r="P15" s="50">
        <v>149263.79999999999</v>
      </c>
      <c r="Q15" s="50">
        <f t="shared" si="2"/>
        <v>0</v>
      </c>
      <c r="R15" s="49"/>
      <c r="S15" s="50"/>
      <c r="T15" s="50"/>
      <c r="U15" s="50"/>
      <c r="V15" s="76">
        <f>Q15+V14</f>
        <v>0</v>
      </c>
      <c r="W15" s="87" t="s">
        <v>36</v>
      </c>
    </row>
    <row r="16" spans="1:23" ht="25.5" customHeight="1" x14ac:dyDescent="0.25">
      <c r="A16" s="196" t="s">
        <v>30</v>
      </c>
      <c r="B16" s="200">
        <v>3183</v>
      </c>
      <c r="C16" s="202">
        <v>43466</v>
      </c>
      <c r="D16" s="204">
        <v>43500</v>
      </c>
      <c r="E16" s="204" t="s">
        <v>32</v>
      </c>
      <c r="F16" s="198">
        <v>30000</v>
      </c>
      <c r="G16" s="198">
        <v>3100</v>
      </c>
      <c r="H16" s="198">
        <v>0</v>
      </c>
      <c r="I16" s="198"/>
      <c r="J16" s="198">
        <f t="shared" si="0"/>
        <v>26900</v>
      </c>
      <c r="K16" s="198">
        <v>600</v>
      </c>
      <c r="L16" s="37"/>
      <c r="M16" s="198">
        <f t="shared" si="1"/>
        <v>26300</v>
      </c>
      <c r="N16" s="38">
        <v>43523</v>
      </c>
      <c r="O16" s="37">
        <v>62636</v>
      </c>
      <c r="P16" s="37">
        <v>7364</v>
      </c>
      <c r="Q16" s="37">
        <f t="shared" si="2"/>
        <v>18936</v>
      </c>
      <c r="R16" s="38"/>
      <c r="S16" s="37"/>
      <c r="T16" s="37"/>
      <c r="U16" s="37"/>
      <c r="V16" s="211">
        <f>Q17+V15</f>
        <v>0</v>
      </c>
      <c r="W16" s="206" t="s">
        <v>36</v>
      </c>
    </row>
    <row r="17" spans="1:23" ht="15.75" thickBot="1" x14ac:dyDescent="0.3">
      <c r="A17" s="197"/>
      <c r="B17" s="201"/>
      <c r="C17" s="203"/>
      <c r="D17" s="205"/>
      <c r="E17" s="205"/>
      <c r="F17" s="199"/>
      <c r="G17" s="199"/>
      <c r="H17" s="199"/>
      <c r="I17" s="199"/>
      <c r="J17" s="199"/>
      <c r="K17" s="199"/>
      <c r="L17" s="39"/>
      <c r="M17" s="199"/>
      <c r="N17" s="40">
        <v>43616</v>
      </c>
      <c r="O17" s="39">
        <v>7672089</v>
      </c>
      <c r="P17" s="39">
        <v>18936</v>
      </c>
      <c r="Q17" s="39">
        <f>Q16-P17</f>
        <v>0</v>
      </c>
      <c r="R17" s="40"/>
      <c r="S17" s="39"/>
      <c r="T17" s="39"/>
      <c r="U17" s="39"/>
      <c r="V17" s="212"/>
      <c r="W17" s="207"/>
    </row>
    <row r="18" spans="1:23" ht="26.25" thickBot="1" x14ac:dyDescent="0.3">
      <c r="A18" s="51" t="s">
        <v>30</v>
      </c>
      <c r="B18" s="52">
        <v>3187</v>
      </c>
      <c r="C18" s="53">
        <v>43466</v>
      </c>
      <c r="D18" s="54">
        <v>43500</v>
      </c>
      <c r="E18" s="54" t="s">
        <v>32</v>
      </c>
      <c r="F18" s="55">
        <v>110010</v>
      </c>
      <c r="G18" s="55">
        <v>0</v>
      </c>
      <c r="H18" s="55">
        <v>0</v>
      </c>
      <c r="I18" s="55"/>
      <c r="J18" s="55">
        <f t="shared" si="0"/>
        <v>110010</v>
      </c>
      <c r="K18" s="55">
        <v>2200.2000000000003</v>
      </c>
      <c r="L18" s="55"/>
      <c r="M18" s="55">
        <f t="shared" si="1"/>
        <v>107809.8</v>
      </c>
      <c r="N18" s="54">
        <v>43616</v>
      </c>
      <c r="O18" s="55">
        <v>7672089</v>
      </c>
      <c r="P18" s="55">
        <v>107809.8</v>
      </c>
      <c r="Q18" s="55">
        <f t="shared" si="2"/>
        <v>0</v>
      </c>
      <c r="R18" s="54"/>
      <c r="S18" s="55"/>
      <c r="T18" s="55"/>
      <c r="U18" s="55"/>
      <c r="V18" s="68">
        <f>V16+Q18</f>
        <v>0</v>
      </c>
      <c r="W18" s="86" t="s">
        <v>36</v>
      </c>
    </row>
    <row r="19" spans="1:23" ht="26.25" thickBot="1" x14ac:dyDescent="0.3">
      <c r="A19" s="51" t="s">
        <v>30</v>
      </c>
      <c r="B19" s="52">
        <v>3189</v>
      </c>
      <c r="C19" s="53">
        <v>43466</v>
      </c>
      <c r="D19" s="54">
        <v>43500</v>
      </c>
      <c r="E19" s="54" t="s">
        <v>32</v>
      </c>
      <c r="F19" s="55">
        <v>152310</v>
      </c>
      <c r="G19" s="55">
        <v>0</v>
      </c>
      <c r="H19" s="55">
        <v>0</v>
      </c>
      <c r="I19" s="55"/>
      <c r="J19" s="55">
        <f t="shared" si="0"/>
        <v>152310</v>
      </c>
      <c r="K19" s="55">
        <v>3046.2000000000003</v>
      </c>
      <c r="L19" s="55"/>
      <c r="M19" s="55">
        <f t="shared" si="1"/>
        <v>149263.79999999999</v>
      </c>
      <c r="N19" s="54">
        <v>43616</v>
      </c>
      <c r="O19" s="55">
        <v>7672089</v>
      </c>
      <c r="P19" s="55">
        <v>149263.79999999999</v>
      </c>
      <c r="Q19" s="55">
        <f t="shared" si="2"/>
        <v>0</v>
      </c>
      <c r="R19" s="54"/>
      <c r="S19" s="55"/>
      <c r="T19" s="55"/>
      <c r="U19" s="55"/>
      <c r="V19" s="68">
        <f>V18+Q19</f>
        <v>0</v>
      </c>
      <c r="W19" s="86" t="s">
        <v>36</v>
      </c>
    </row>
    <row r="20" spans="1:23" ht="25.5" customHeight="1" x14ac:dyDescent="0.25">
      <c r="A20" s="196" t="s">
        <v>30</v>
      </c>
      <c r="B20" s="200">
        <v>3206</v>
      </c>
      <c r="C20" s="202">
        <v>43466</v>
      </c>
      <c r="D20" s="204">
        <v>43500</v>
      </c>
      <c r="E20" s="204" t="s">
        <v>32</v>
      </c>
      <c r="F20" s="198">
        <v>30000</v>
      </c>
      <c r="G20" s="198">
        <v>0</v>
      </c>
      <c r="H20" s="198">
        <v>0</v>
      </c>
      <c r="I20" s="198"/>
      <c r="J20" s="198">
        <f t="shared" si="0"/>
        <v>30000</v>
      </c>
      <c r="K20" s="198">
        <v>600</v>
      </c>
      <c r="L20" s="37"/>
      <c r="M20" s="198">
        <f t="shared" si="1"/>
        <v>29400</v>
      </c>
      <c r="N20" s="38">
        <v>43523</v>
      </c>
      <c r="O20" s="37">
        <v>62636</v>
      </c>
      <c r="P20" s="37">
        <v>8232</v>
      </c>
      <c r="Q20" s="37">
        <f t="shared" si="2"/>
        <v>21168</v>
      </c>
      <c r="R20" s="38"/>
      <c r="S20" s="37"/>
      <c r="T20" s="37"/>
      <c r="U20" s="37"/>
      <c r="V20" s="211">
        <f>Q21+V19</f>
        <v>0</v>
      </c>
      <c r="W20" s="206" t="s">
        <v>36</v>
      </c>
    </row>
    <row r="21" spans="1:23" ht="15.75" thickBot="1" x14ac:dyDescent="0.3">
      <c r="A21" s="197"/>
      <c r="B21" s="201"/>
      <c r="C21" s="203"/>
      <c r="D21" s="205"/>
      <c r="E21" s="205"/>
      <c r="F21" s="199"/>
      <c r="G21" s="199"/>
      <c r="H21" s="199"/>
      <c r="I21" s="199"/>
      <c r="J21" s="199"/>
      <c r="K21" s="199"/>
      <c r="L21" s="39"/>
      <c r="M21" s="199"/>
      <c r="N21" s="40">
        <v>43616</v>
      </c>
      <c r="O21" s="39">
        <v>7672089</v>
      </c>
      <c r="P21" s="39">
        <v>21168</v>
      </c>
      <c r="Q21" s="39">
        <f>Q20-P21</f>
        <v>0</v>
      </c>
      <c r="R21" s="40"/>
      <c r="S21" s="39"/>
      <c r="T21" s="39"/>
      <c r="U21" s="39"/>
      <c r="V21" s="212"/>
      <c r="W21" s="207"/>
    </row>
    <row r="22" spans="1:23" ht="26.25" thickBot="1" x14ac:dyDescent="0.3">
      <c r="A22" s="51" t="s">
        <v>30</v>
      </c>
      <c r="B22" s="52">
        <v>3234</v>
      </c>
      <c r="C22" s="53">
        <v>43466</v>
      </c>
      <c r="D22" s="54">
        <v>43500</v>
      </c>
      <c r="E22" s="54" t="s">
        <v>32</v>
      </c>
      <c r="F22" s="55">
        <v>152310</v>
      </c>
      <c r="G22" s="55">
        <v>0</v>
      </c>
      <c r="H22" s="55">
        <v>0</v>
      </c>
      <c r="I22" s="55"/>
      <c r="J22" s="55">
        <f t="shared" si="0"/>
        <v>152310</v>
      </c>
      <c r="K22" s="55">
        <v>3046.2000000000003</v>
      </c>
      <c r="L22" s="55"/>
      <c r="M22" s="55">
        <f t="shared" si="1"/>
        <v>149263.79999999999</v>
      </c>
      <c r="N22" s="54">
        <v>43616</v>
      </c>
      <c r="O22" s="55">
        <v>7672089</v>
      </c>
      <c r="P22" s="55">
        <v>149263.79999999999</v>
      </c>
      <c r="Q22" s="55">
        <f t="shared" si="2"/>
        <v>0</v>
      </c>
      <c r="R22" s="54"/>
      <c r="S22" s="55"/>
      <c r="T22" s="55"/>
      <c r="U22" s="55"/>
      <c r="V22" s="68">
        <f>V20+Q22</f>
        <v>0</v>
      </c>
      <c r="W22" s="86" t="s">
        <v>36</v>
      </c>
    </row>
    <row r="23" spans="1:23" ht="25.5" customHeight="1" x14ac:dyDescent="0.25">
      <c r="A23" s="196" t="s">
        <v>30</v>
      </c>
      <c r="B23" s="200">
        <v>3256</v>
      </c>
      <c r="C23" s="202">
        <v>43466</v>
      </c>
      <c r="D23" s="204">
        <v>43500</v>
      </c>
      <c r="E23" s="204" t="s">
        <v>32</v>
      </c>
      <c r="F23" s="198">
        <v>30000</v>
      </c>
      <c r="G23" s="198">
        <v>0</v>
      </c>
      <c r="H23" s="198">
        <v>0</v>
      </c>
      <c r="I23" s="198"/>
      <c r="J23" s="198">
        <f t="shared" si="0"/>
        <v>30000</v>
      </c>
      <c r="K23" s="198">
        <v>600</v>
      </c>
      <c r="L23" s="37"/>
      <c r="M23" s="198">
        <f t="shared" si="1"/>
        <v>29400</v>
      </c>
      <c r="N23" s="38">
        <v>43523</v>
      </c>
      <c r="O23" s="37">
        <v>62636</v>
      </c>
      <c r="P23" s="37">
        <v>8232</v>
      </c>
      <c r="Q23" s="37">
        <f t="shared" si="2"/>
        <v>21168</v>
      </c>
      <c r="R23" s="38"/>
      <c r="S23" s="37"/>
      <c r="T23" s="37"/>
      <c r="U23" s="37"/>
      <c r="V23" s="211">
        <f>Q24+V22</f>
        <v>0</v>
      </c>
      <c r="W23" s="206" t="s">
        <v>36</v>
      </c>
    </row>
    <row r="24" spans="1:23" ht="15.75" thickBot="1" x14ac:dyDescent="0.3">
      <c r="A24" s="197"/>
      <c r="B24" s="201"/>
      <c r="C24" s="203"/>
      <c r="D24" s="205"/>
      <c r="E24" s="205"/>
      <c r="F24" s="199"/>
      <c r="G24" s="199"/>
      <c r="H24" s="199"/>
      <c r="I24" s="199"/>
      <c r="J24" s="199"/>
      <c r="K24" s="199"/>
      <c r="L24" s="39"/>
      <c r="M24" s="199"/>
      <c r="N24" s="40">
        <v>43616</v>
      </c>
      <c r="O24" s="39">
        <v>7672089</v>
      </c>
      <c r="P24" s="39">
        <v>21168</v>
      </c>
      <c r="Q24" s="39">
        <f>Q23-P24</f>
        <v>0</v>
      </c>
      <c r="R24" s="40"/>
      <c r="S24" s="39"/>
      <c r="T24" s="39"/>
      <c r="U24" s="39"/>
      <c r="V24" s="212"/>
      <c r="W24" s="207"/>
    </row>
    <row r="25" spans="1:23" ht="25.5" customHeight="1" x14ac:dyDescent="0.25">
      <c r="A25" s="196" t="s">
        <v>30</v>
      </c>
      <c r="B25" s="200">
        <v>3257</v>
      </c>
      <c r="C25" s="202">
        <v>43466</v>
      </c>
      <c r="D25" s="204">
        <v>43500</v>
      </c>
      <c r="E25" s="204" t="s">
        <v>32</v>
      </c>
      <c r="F25" s="198">
        <v>30000</v>
      </c>
      <c r="G25" s="198">
        <v>11600</v>
      </c>
      <c r="H25" s="198">
        <v>0</v>
      </c>
      <c r="I25" s="198"/>
      <c r="J25" s="198">
        <f t="shared" si="0"/>
        <v>18400</v>
      </c>
      <c r="K25" s="198">
        <v>600</v>
      </c>
      <c r="L25" s="37"/>
      <c r="M25" s="198">
        <f t="shared" si="1"/>
        <v>17800</v>
      </c>
      <c r="N25" s="38">
        <v>43523</v>
      </c>
      <c r="O25" s="37">
        <v>62636</v>
      </c>
      <c r="P25" s="37">
        <v>4984</v>
      </c>
      <c r="Q25" s="37">
        <f t="shared" si="2"/>
        <v>12816</v>
      </c>
      <c r="R25" s="38"/>
      <c r="S25" s="37"/>
      <c r="T25" s="37"/>
      <c r="U25" s="37"/>
      <c r="V25" s="211">
        <f>Q26+V23</f>
        <v>0</v>
      </c>
      <c r="W25" s="206" t="s">
        <v>36</v>
      </c>
    </row>
    <row r="26" spans="1:23" ht="15.75" thickBot="1" x14ac:dyDescent="0.3">
      <c r="A26" s="197"/>
      <c r="B26" s="201"/>
      <c r="C26" s="203"/>
      <c r="D26" s="205"/>
      <c r="E26" s="205"/>
      <c r="F26" s="199"/>
      <c r="G26" s="199"/>
      <c r="H26" s="199"/>
      <c r="I26" s="199"/>
      <c r="J26" s="199"/>
      <c r="K26" s="199"/>
      <c r="L26" s="39"/>
      <c r="M26" s="199"/>
      <c r="N26" s="40">
        <v>43616</v>
      </c>
      <c r="O26" s="39">
        <v>7672089</v>
      </c>
      <c r="P26" s="39">
        <v>12816</v>
      </c>
      <c r="Q26" s="39">
        <f>Q25-P26</f>
        <v>0</v>
      </c>
      <c r="R26" s="40"/>
      <c r="S26" s="39"/>
      <c r="T26" s="39"/>
      <c r="U26" s="39"/>
      <c r="V26" s="212"/>
      <c r="W26" s="207"/>
    </row>
    <row r="27" spans="1:23" ht="26.25" thickBot="1" x14ac:dyDescent="0.3">
      <c r="A27" s="51" t="s">
        <v>30</v>
      </c>
      <c r="B27" s="52">
        <v>3263</v>
      </c>
      <c r="C27" s="53">
        <v>43466</v>
      </c>
      <c r="D27" s="54">
        <v>43500</v>
      </c>
      <c r="E27" s="54" t="s">
        <v>32</v>
      </c>
      <c r="F27" s="55">
        <v>152310</v>
      </c>
      <c r="G27" s="55">
        <v>12600</v>
      </c>
      <c r="H27" s="55">
        <v>0</v>
      </c>
      <c r="I27" s="55"/>
      <c r="J27" s="55">
        <f t="shared" si="0"/>
        <v>139710</v>
      </c>
      <c r="K27" s="55">
        <v>3046.2000000000003</v>
      </c>
      <c r="L27" s="55"/>
      <c r="M27" s="55">
        <f t="shared" si="1"/>
        <v>136663.79999999999</v>
      </c>
      <c r="N27" s="54">
        <v>43616</v>
      </c>
      <c r="O27" s="55">
        <v>7672089</v>
      </c>
      <c r="P27" s="55">
        <v>136663.79999999999</v>
      </c>
      <c r="Q27" s="55">
        <f t="shared" si="2"/>
        <v>0</v>
      </c>
      <c r="R27" s="54"/>
      <c r="S27" s="55"/>
      <c r="T27" s="55"/>
      <c r="U27" s="55"/>
      <c r="V27" s="68">
        <f>V25+Q27</f>
        <v>0</v>
      </c>
      <c r="W27" s="86" t="s">
        <v>36</v>
      </c>
    </row>
    <row r="28" spans="1:23" ht="26.25" thickBot="1" x14ac:dyDescent="0.3">
      <c r="A28" s="51" t="s">
        <v>30</v>
      </c>
      <c r="B28" s="52">
        <v>3283</v>
      </c>
      <c r="C28" s="53">
        <v>43466</v>
      </c>
      <c r="D28" s="54">
        <v>43500</v>
      </c>
      <c r="E28" s="54" t="s">
        <v>32</v>
      </c>
      <c r="F28" s="55">
        <v>152310</v>
      </c>
      <c r="G28" s="55">
        <v>12600</v>
      </c>
      <c r="H28" s="55">
        <v>0</v>
      </c>
      <c r="I28" s="55"/>
      <c r="J28" s="55">
        <f t="shared" si="0"/>
        <v>139710</v>
      </c>
      <c r="K28" s="55">
        <v>3046.2000000000003</v>
      </c>
      <c r="L28" s="55"/>
      <c r="M28" s="55">
        <f t="shared" si="1"/>
        <v>136663.79999999999</v>
      </c>
      <c r="N28" s="54">
        <v>43616</v>
      </c>
      <c r="O28" s="55">
        <v>7672089</v>
      </c>
      <c r="P28" s="55">
        <v>136663.79999999999</v>
      </c>
      <c r="Q28" s="55">
        <f t="shared" si="2"/>
        <v>0</v>
      </c>
      <c r="R28" s="54"/>
      <c r="S28" s="55"/>
      <c r="T28" s="55"/>
      <c r="U28" s="55"/>
      <c r="V28" s="68">
        <f>V27+Q28</f>
        <v>0</v>
      </c>
      <c r="W28" s="86" t="s">
        <v>36</v>
      </c>
    </row>
    <row r="29" spans="1:23" ht="26.25" thickBot="1" x14ac:dyDescent="0.3">
      <c r="A29" s="51" t="s">
        <v>30</v>
      </c>
      <c r="B29" s="52">
        <v>3299</v>
      </c>
      <c r="C29" s="53">
        <v>43466</v>
      </c>
      <c r="D29" s="54">
        <v>43500</v>
      </c>
      <c r="E29" s="54" t="s">
        <v>32</v>
      </c>
      <c r="F29" s="55">
        <v>110010</v>
      </c>
      <c r="G29" s="55">
        <v>0</v>
      </c>
      <c r="H29" s="55">
        <v>0</v>
      </c>
      <c r="I29" s="55"/>
      <c r="J29" s="55">
        <f t="shared" si="0"/>
        <v>110010</v>
      </c>
      <c r="K29" s="55">
        <v>2200.2000000000003</v>
      </c>
      <c r="L29" s="55"/>
      <c r="M29" s="55">
        <f t="shared" si="1"/>
        <v>107809.8</v>
      </c>
      <c r="N29" s="54">
        <v>43616</v>
      </c>
      <c r="O29" s="55">
        <v>7672089</v>
      </c>
      <c r="P29" s="55">
        <v>107809.8</v>
      </c>
      <c r="Q29" s="55">
        <f t="shared" si="2"/>
        <v>0</v>
      </c>
      <c r="R29" s="54"/>
      <c r="S29" s="55"/>
      <c r="T29" s="55"/>
      <c r="U29" s="55"/>
      <c r="V29" s="68">
        <f>V28+Q29</f>
        <v>0</v>
      </c>
      <c r="W29" s="86" t="s">
        <v>36</v>
      </c>
    </row>
    <row r="30" spans="1:23" ht="25.5" customHeight="1" x14ac:dyDescent="0.25">
      <c r="A30" s="196" t="s">
        <v>30</v>
      </c>
      <c r="B30" s="200">
        <v>3327</v>
      </c>
      <c r="C30" s="202">
        <v>43466</v>
      </c>
      <c r="D30" s="204">
        <v>43500</v>
      </c>
      <c r="E30" s="204" t="s">
        <v>32</v>
      </c>
      <c r="F30" s="198">
        <v>30000</v>
      </c>
      <c r="G30" s="198">
        <v>0</v>
      </c>
      <c r="H30" s="198">
        <v>3100</v>
      </c>
      <c r="I30" s="198"/>
      <c r="J30" s="198">
        <f t="shared" si="0"/>
        <v>26900</v>
      </c>
      <c r="K30" s="198">
        <v>600</v>
      </c>
      <c r="L30" s="37"/>
      <c r="M30" s="198">
        <f t="shared" si="1"/>
        <v>26300</v>
      </c>
      <c r="N30" s="38">
        <v>43523</v>
      </c>
      <c r="O30" s="37">
        <v>62636</v>
      </c>
      <c r="P30" s="37">
        <v>7364</v>
      </c>
      <c r="Q30" s="37">
        <f t="shared" si="2"/>
        <v>18936</v>
      </c>
      <c r="R30" s="38"/>
      <c r="S30" s="37"/>
      <c r="T30" s="37"/>
      <c r="U30" s="37"/>
      <c r="V30" s="211">
        <f>Q31+V29</f>
        <v>0</v>
      </c>
      <c r="W30" s="206" t="s">
        <v>36</v>
      </c>
    </row>
    <row r="31" spans="1:23" ht="15.75" thickBot="1" x14ac:dyDescent="0.3">
      <c r="A31" s="197"/>
      <c r="B31" s="201"/>
      <c r="C31" s="203"/>
      <c r="D31" s="205"/>
      <c r="E31" s="205"/>
      <c r="F31" s="199"/>
      <c r="G31" s="199"/>
      <c r="H31" s="199"/>
      <c r="I31" s="199"/>
      <c r="J31" s="199"/>
      <c r="K31" s="199"/>
      <c r="L31" s="39"/>
      <c r="M31" s="199"/>
      <c r="N31" s="40">
        <v>43616</v>
      </c>
      <c r="O31" s="39">
        <v>7672089</v>
      </c>
      <c r="P31" s="39">
        <v>18936</v>
      </c>
      <c r="Q31" s="39">
        <f>Q30-P31</f>
        <v>0</v>
      </c>
      <c r="R31" s="40"/>
      <c r="S31" s="39"/>
      <c r="T31" s="39"/>
      <c r="U31" s="39"/>
      <c r="V31" s="212"/>
      <c r="W31" s="207"/>
    </row>
    <row r="32" spans="1:23" ht="25.5" customHeight="1" x14ac:dyDescent="0.25">
      <c r="A32" s="196" t="s">
        <v>30</v>
      </c>
      <c r="B32" s="200">
        <v>3328</v>
      </c>
      <c r="C32" s="202">
        <v>43466</v>
      </c>
      <c r="D32" s="204">
        <v>43500</v>
      </c>
      <c r="E32" s="204" t="s">
        <v>32</v>
      </c>
      <c r="F32" s="198">
        <v>30000</v>
      </c>
      <c r="G32" s="198">
        <v>20000</v>
      </c>
      <c r="H32" s="198">
        <v>0</v>
      </c>
      <c r="I32" s="198"/>
      <c r="J32" s="198">
        <f t="shared" si="0"/>
        <v>10000</v>
      </c>
      <c r="K32" s="198">
        <v>600</v>
      </c>
      <c r="L32" s="37"/>
      <c r="M32" s="198">
        <f t="shared" si="1"/>
        <v>9400</v>
      </c>
      <c r="N32" s="38">
        <v>43523</v>
      </c>
      <c r="O32" s="37">
        <v>62636</v>
      </c>
      <c r="P32" s="37">
        <v>2632</v>
      </c>
      <c r="Q32" s="37">
        <f t="shared" si="2"/>
        <v>6768</v>
      </c>
      <c r="R32" s="38"/>
      <c r="S32" s="37"/>
      <c r="T32" s="37"/>
      <c r="U32" s="37"/>
      <c r="V32" s="211">
        <f>Q33+V30</f>
        <v>0</v>
      </c>
      <c r="W32" s="206" t="s">
        <v>36</v>
      </c>
    </row>
    <row r="33" spans="1:23" ht="15.75" thickBot="1" x14ac:dyDescent="0.3">
      <c r="A33" s="197"/>
      <c r="B33" s="201"/>
      <c r="C33" s="203"/>
      <c r="D33" s="205"/>
      <c r="E33" s="205"/>
      <c r="F33" s="199"/>
      <c r="G33" s="199"/>
      <c r="H33" s="199"/>
      <c r="I33" s="199"/>
      <c r="J33" s="199"/>
      <c r="K33" s="199"/>
      <c r="L33" s="39"/>
      <c r="M33" s="199"/>
      <c r="N33" s="40">
        <v>43616</v>
      </c>
      <c r="O33" s="39">
        <v>7672089</v>
      </c>
      <c r="P33" s="39">
        <v>6768</v>
      </c>
      <c r="Q33" s="39">
        <f>Q32-P33</f>
        <v>0</v>
      </c>
      <c r="R33" s="40"/>
      <c r="S33" s="39"/>
      <c r="T33" s="39"/>
      <c r="U33" s="39"/>
      <c r="V33" s="212"/>
      <c r="W33" s="207"/>
    </row>
    <row r="34" spans="1:23" ht="25.5" customHeight="1" x14ac:dyDescent="0.25">
      <c r="A34" s="196" t="s">
        <v>30</v>
      </c>
      <c r="B34" s="200">
        <v>3329</v>
      </c>
      <c r="C34" s="202">
        <v>43466</v>
      </c>
      <c r="D34" s="204">
        <v>43500</v>
      </c>
      <c r="E34" s="204" t="s">
        <v>32</v>
      </c>
      <c r="F34" s="198">
        <v>30000</v>
      </c>
      <c r="G34" s="198">
        <v>0</v>
      </c>
      <c r="H34" s="198">
        <v>0</v>
      </c>
      <c r="I34" s="198"/>
      <c r="J34" s="198">
        <f t="shared" si="0"/>
        <v>30000</v>
      </c>
      <c r="K34" s="198">
        <v>600</v>
      </c>
      <c r="L34" s="37"/>
      <c r="M34" s="198">
        <f t="shared" si="1"/>
        <v>29400</v>
      </c>
      <c r="N34" s="38">
        <v>43523</v>
      </c>
      <c r="O34" s="37">
        <v>62636</v>
      </c>
      <c r="P34" s="37">
        <v>8232</v>
      </c>
      <c r="Q34" s="37">
        <f t="shared" si="2"/>
        <v>21168</v>
      </c>
      <c r="R34" s="38"/>
      <c r="S34" s="37"/>
      <c r="T34" s="37"/>
      <c r="U34" s="37"/>
      <c r="V34" s="211">
        <f>Q35+V32</f>
        <v>0</v>
      </c>
      <c r="W34" s="206" t="s">
        <v>36</v>
      </c>
    </row>
    <row r="35" spans="1:23" ht="15.75" thickBot="1" x14ac:dyDescent="0.3">
      <c r="A35" s="197"/>
      <c r="B35" s="201"/>
      <c r="C35" s="203"/>
      <c r="D35" s="205"/>
      <c r="E35" s="205"/>
      <c r="F35" s="199"/>
      <c r="G35" s="199"/>
      <c r="H35" s="199"/>
      <c r="I35" s="199"/>
      <c r="J35" s="199"/>
      <c r="K35" s="199"/>
      <c r="L35" s="39"/>
      <c r="M35" s="199"/>
      <c r="N35" s="40">
        <v>43616</v>
      </c>
      <c r="O35" s="39">
        <v>7672089</v>
      </c>
      <c r="P35" s="39">
        <v>21168</v>
      </c>
      <c r="Q35" s="39">
        <f>Q34-P35</f>
        <v>0</v>
      </c>
      <c r="R35" s="40"/>
      <c r="S35" s="39"/>
      <c r="T35" s="39"/>
      <c r="U35" s="39"/>
      <c r="V35" s="212"/>
      <c r="W35" s="207"/>
    </row>
    <row r="36" spans="1:23" ht="26.25" thickBot="1" x14ac:dyDescent="0.3">
      <c r="A36" s="51" t="s">
        <v>30</v>
      </c>
      <c r="B36" s="52">
        <v>3144</v>
      </c>
      <c r="C36" s="53">
        <v>43466</v>
      </c>
      <c r="D36" s="54">
        <v>43500</v>
      </c>
      <c r="E36" s="54" t="s">
        <v>32</v>
      </c>
      <c r="F36" s="55">
        <v>242300</v>
      </c>
      <c r="G36" s="55">
        <v>0</v>
      </c>
      <c r="H36" s="55">
        <v>0</v>
      </c>
      <c r="I36" s="55"/>
      <c r="J36" s="55">
        <f t="shared" si="0"/>
        <v>242300</v>
      </c>
      <c r="K36" s="55">
        <v>4846</v>
      </c>
      <c r="L36" s="55"/>
      <c r="M36" s="55">
        <f t="shared" si="1"/>
        <v>237454</v>
      </c>
      <c r="N36" s="54">
        <v>43531</v>
      </c>
      <c r="O36" s="55">
        <v>339041</v>
      </c>
      <c r="P36" s="55">
        <v>237454</v>
      </c>
      <c r="Q36" s="55">
        <f t="shared" si="2"/>
        <v>0</v>
      </c>
      <c r="R36" s="54"/>
      <c r="S36" s="55"/>
      <c r="T36" s="55"/>
      <c r="U36" s="55"/>
      <c r="V36" s="68">
        <f>V34+Q36</f>
        <v>0</v>
      </c>
      <c r="W36" s="86" t="s">
        <v>36</v>
      </c>
    </row>
    <row r="37" spans="1:23" ht="26.25" thickBot="1" x14ac:dyDescent="0.3">
      <c r="A37" s="51" t="s">
        <v>30</v>
      </c>
      <c r="B37" s="52">
        <v>3165</v>
      </c>
      <c r="C37" s="53">
        <v>43466</v>
      </c>
      <c r="D37" s="54">
        <v>43500</v>
      </c>
      <c r="E37" s="54" t="s">
        <v>32</v>
      </c>
      <c r="F37" s="55">
        <v>103660</v>
      </c>
      <c r="G37" s="55">
        <v>0</v>
      </c>
      <c r="H37" s="55">
        <v>0</v>
      </c>
      <c r="I37" s="55"/>
      <c r="J37" s="55">
        <f t="shared" si="0"/>
        <v>103660</v>
      </c>
      <c r="K37" s="55">
        <v>2073.1999999999998</v>
      </c>
      <c r="L37" s="55"/>
      <c r="M37" s="55">
        <f t="shared" si="1"/>
        <v>101586.8</v>
      </c>
      <c r="N37" s="54">
        <v>43531</v>
      </c>
      <c r="O37" s="55">
        <v>339041</v>
      </c>
      <c r="P37" s="55">
        <v>101586.8</v>
      </c>
      <c r="Q37" s="55">
        <f t="shared" si="2"/>
        <v>0</v>
      </c>
      <c r="R37" s="54"/>
      <c r="S37" s="55"/>
      <c r="T37" s="55"/>
      <c r="U37" s="55"/>
      <c r="V37" s="68">
        <f>V36+Q37</f>
        <v>0</v>
      </c>
      <c r="W37" s="86" t="s">
        <v>36</v>
      </c>
    </row>
    <row r="38" spans="1:23" ht="26.25" thickBot="1" x14ac:dyDescent="0.3">
      <c r="A38" s="51" t="s">
        <v>30</v>
      </c>
      <c r="B38" s="52">
        <v>3038</v>
      </c>
      <c r="C38" s="53">
        <v>43466</v>
      </c>
      <c r="D38" s="54">
        <v>43500</v>
      </c>
      <c r="E38" s="54" t="s">
        <v>32</v>
      </c>
      <c r="F38" s="55">
        <v>152310</v>
      </c>
      <c r="G38" s="55">
        <v>0</v>
      </c>
      <c r="H38" s="55">
        <v>0</v>
      </c>
      <c r="I38" s="55"/>
      <c r="J38" s="55">
        <f t="shared" si="0"/>
        <v>152310</v>
      </c>
      <c r="K38" s="55">
        <v>3046.2000000000003</v>
      </c>
      <c r="L38" s="55"/>
      <c r="M38" s="55">
        <f t="shared" si="1"/>
        <v>149263.79999999999</v>
      </c>
      <c r="N38" s="54">
        <v>43616</v>
      </c>
      <c r="O38" s="55">
        <v>7672089</v>
      </c>
      <c r="P38" s="55">
        <v>149263.79999999999</v>
      </c>
      <c r="Q38" s="55">
        <f t="shared" si="2"/>
        <v>0</v>
      </c>
      <c r="R38" s="54"/>
      <c r="S38" s="55"/>
      <c r="T38" s="55"/>
      <c r="U38" s="55"/>
      <c r="V38" s="68">
        <f>V37+Q38</f>
        <v>0</v>
      </c>
      <c r="W38" s="86" t="s">
        <v>36</v>
      </c>
    </row>
    <row r="39" spans="1:23" ht="25.5" customHeight="1" x14ac:dyDescent="0.25">
      <c r="A39" s="196" t="s">
        <v>30</v>
      </c>
      <c r="B39" s="200">
        <v>3089</v>
      </c>
      <c r="C39" s="202">
        <v>43466</v>
      </c>
      <c r="D39" s="204">
        <v>43500</v>
      </c>
      <c r="E39" s="204" t="s">
        <v>32</v>
      </c>
      <c r="F39" s="198">
        <v>242300</v>
      </c>
      <c r="G39" s="198">
        <v>0</v>
      </c>
      <c r="H39" s="198">
        <v>27900</v>
      </c>
      <c r="I39" s="198"/>
      <c r="J39" s="198">
        <f t="shared" si="0"/>
        <v>214400</v>
      </c>
      <c r="K39" s="198">
        <v>3897</v>
      </c>
      <c r="L39" s="37"/>
      <c r="M39" s="198">
        <f t="shared" si="1"/>
        <v>210503</v>
      </c>
      <c r="N39" s="38">
        <v>43433</v>
      </c>
      <c r="O39" s="37">
        <v>9430521</v>
      </c>
      <c r="P39" s="37">
        <v>19560</v>
      </c>
      <c r="Q39" s="37">
        <f t="shared" si="2"/>
        <v>190943</v>
      </c>
      <c r="R39" s="38"/>
      <c r="S39" s="37"/>
      <c r="T39" s="37"/>
      <c r="U39" s="37"/>
      <c r="V39" s="211">
        <f>V38+Q40</f>
        <v>0</v>
      </c>
      <c r="W39" s="206" t="s">
        <v>36</v>
      </c>
    </row>
    <row r="40" spans="1:23" ht="15.75" thickBot="1" x14ac:dyDescent="0.3">
      <c r="A40" s="197"/>
      <c r="B40" s="201"/>
      <c r="C40" s="203"/>
      <c r="D40" s="205"/>
      <c r="E40" s="205"/>
      <c r="F40" s="199"/>
      <c r="G40" s="199"/>
      <c r="H40" s="199"/>
      <c r="I40" s="199"/>
      <c r="J40" s="199"/>
      <c r="K40" s="199"/>
      <c r="L40" s="39"/>
      <c r="M40" s="199"/>
      <c r="N40" s="40">
        <v>43616</v>
      </c>
      <c r="O40" s="39">
        <v>7672089</v>
      </c>
      <c r="P40" s="39">
        <v>190943</v>
      </c>
      <c r="Q40" s="39">
        <f>Q39-P40</f>
        <v>0</v>
      </c>
      <c r="R40" s="40"/>
      <c r="S40" s="39"/>
      <c r="T40" s="39"/>
      <c r="U40" s="39"/>
      <c r="V40" s="212"/>
      <c r="W40" s="207"/>
    </row>
    <row r="41" spans="1:23" ht="26.25" thickBot="1" x14ac:dyDescent="0.3">
      <c r="A41" s="51" t="s">
        <v>30</v>
      </c>
      <c r="B41" s="52">
        <v>3104</v>
      </c>
      <c r="C41" s="53">
        <v>43466</v>
      </c>
      <c r="D41" s="54">
        <v>43500</v>
      </c>
      <c r="E41" s="54" t="s">
        <v>32</v>
      </c>
      <c r="F41" s="55">
        <v>128935</v>
      </c>
      <c r="G41" s="55">
        <v>0</v>
      </c>
      <c r="H41" s="55">
        <v>0</v>
      </c>
      <c r="I41" s="55"/>
      <c r="J41" s="55">
        <f t="shared" si="0"/>
        <v>128935</v>
      </c>
      <c r="K41" s="55">
        <v>2578.7000000000003</v>
      </c>
      <c r="L41" s="55"/>
      <c r="M41" s="55">
        <f t="shared" si="1"/>
        <v>126356.3</v>
      </c>
      <c r="N41" s="54">
        <v>43616</v>
      </c>
      <c r="O41" s="55">
        <v>7672089</v>
      </c>
      <c r="P41" s="55">
        <v>126356.3</v>
      </c>
      <c r="Q41" s="55">
        <f t="shared" si="2"/>
        <v>0</v>
      </c>
      <c r="R41" s="54"/>
      <c r="S41" s="55"/>
      <c r="T41" s="55"/>
      <c r="U41" s="55"/>
      <c r="V41" s="68">
        <f>V39-Q41</f>
        <v>0</v>
      </c>
      <c r="W41" s="86" t="s">
        <v>36</v>
      </c>
    </row>
    <row r="42" spans="1:23" ht="26.25" thickBot="1" x14ac:dyDescent="0.3">
      <c r="A42" s="51" t="s">
        <v>30</v>
      </c>
      <c r="B42" s="52">
        <v>3142</v>
      </c>
      <c r="C42" s="53">
        <v>43466</v>
      </c>
      <c r="D42" s="54">
        <v>43500</v>
      </c>
      <c r="E42" s="54" t="s">
        <v>32</v>
      </c>
      <c r="F42" s="55">
        <v>242300</v>
      </c>
      <c r="G42" s="55">
        <v>0</v>
      </c>
      <c r="H42" s="55">
        <v>0</v>
      </c>
      <c r="I42" s="55"/>
      <c r="J42" s="55">
        <f t="shared" si="0"/>
        <v>242300</v>
      </c>
      <c r="K42" s="55">
        <v>4846</v>
      </c>
      <c r="L42" s="55"/>
      <c r="M42" s="55">
        <f t="shared" si="1"/>
        <v>237454</v>
      </c>
      <c r="N42" s="54">
        <v>43616</v>
      </c>
      <c r="O42" s="55">
        <v>7672089</v>
      </c>
      <c r="P42" s="55">
        <v>237454</v>
      </c>
      <c r="Q42" s="55">
        <f t="shared" si="2"/>
        <v>0</v>
      </c>
      <c r="R42" s="54"/>
      <c r="S42" s="55"/>
      <c r="T42" s="55"/>
      <c r="U42" s="55"/>
      <c r="V42" s="68">
        <f>V41-Q42</f>
        <v>0</v>
      </c>
      <c r="W42" s="86" t="s">
        <v>36</v>
      </c>
    </row>
    <row r="43" spans="1:23" ht="26.25" thickBot="1" x14ac:dyDescent="0.3">
      <c r="A43" s="51" t="s">
        <v>30</v>
      </c>
      <c r="B43" s="52">
        <v>3145</v>
      </c>
      <c r="C43" s="53">
        <v>43466</v>
      </c>
      <c r="D43" s="54">
        <v>43500</v>
      </c>
      <c r="E43" s="54" t="s">
        <v>32</v>
      </c>
      <c r="F43" s="55">
        <v>152310</v>
      </c>
      <c r="G43" s="55">
        <v>0</v>
      </c>
      <c r="H43" s="55">
        <v>0</v>
      </c>
      <c r="I43" s="55"/>
      <c r="J43" s="55">
        <f t="shared" si="0"/>
        <v>152310</v>
      </c>
      <c r="K43" s="55">
        <v>3046.2000000000003</v>
      </c>
      <c r="L43" s="55"/>
      <c r="M43" s="55">
        <f t="shared" si="1"/>
        <v>149263.79999999999</v>
      </c>
      <c r="N43" s="54">
        <v>43616</v>
      </c>
      <c r="O43" s="55">
        <v>7672089</v>
      </c>
      <c r="P43" s="55">
        <v>149263.79999999999</v>
      </c>
      <c r="Q43" s="55">
        <f t="shared" si="2"/>
        <v>0</v>
      </c>
      <c r="R43" s="54"/>
      <c r="S43" s="55"/>
      <c r="T43" s="55"/>
      <c r="U43" s="55"/>
      <c r="V43" s="68">
        <f>Q43-V42</f>
        <v>0</v>
      </c>
      <c r="W43" s="86" t="s">
        <v>36</v>
      </c>
    </row>
    <row r="44" spans="1:23" ht="26.25" thickBot="1" x14ac:dyDescent="0.3">
      <c r="A44" s="51" t="s">
        <v>30</v>
      </c>
      <c r="B44" s="52">
        <v>3154</v>
      </c>
      <c r="C44" s="53">
        <v>43466</v>
      </c>
      <c r="D44" s="54">
        <v>43500</v>
      </c>
      <c r="E44" s="54" t="s">
        <v>32</v>
      </c>
      <c r="F44" s="55">
        <v>152310</v>
      </c>
      <c r="G44" s="55">
        <v>0</v>
      </c>
      <c r="H44" s="55">
        <v>0</v>
      </c>
      <c r="I44" s="55"/>
      <c r="J44" s="55">
        <f t="shared" si="0"/>
        <v>152310</v>
      </c>
      <c r="K44" s="55">
        <v>3046.2000000000003</v>
      </c>
      <c r="L44" s="55"/>
      <c r="M44" s="55">
        <f t="shared" si="1"/>
        <v>149263.79999999999</v>
      </c>
      <c r="N44" s="54">
        <v>43616</v>
      </c>
      <c r="O44" s="55">
        <v>7672089</v>
      </c>
      <c r="P44" s="55">
        <v>149263.79999999999</v>
      </c>
      <c r="Q44" s="55">
        <f t="shared" si="2"/>
        <v>0</v>
      </c>
      <c r="R44" s="54"/>
      <c r="S44" s="55"/>
      <c r="T44" s="55"/>
      <c r="U44" s="55"/>
      <c r="V44" s="68">
        <f>V43-Q44</f>
        <v>0</v>
      </c>
      <c r="W44" s="86" t="s">
        <v>36</v>
      </c>
    </row>
    <row r="45" spans="1:23" ht="26.25" thickBot="1" x14ac:dyDescent="0.3">
      <c r="A45" s="77" t="s">
        <v>30</v>
      </c>
      <c r="B45" s="56">
        <v>3155</v>
      </c>
      <c r="C45" s="57">
        <v>43466</v>
      </c>
      <c r="D45" s="58">
        <v>43500</v>
      </c>
      <c r="E45" s="58" t="s">
        <v>32</v>
      </c>
      <c r="F45" s="59">
        <v>152310</v>
      </c>
      <c r="G45" s="59">
        <v>0</v>
      </c>
      <c r="H45" s="59">
        <v>0</v>
      </c>
      <c r="I45" s="59"/>
      <c r="J45" s="59">
        <f t="shared" si="0"/>
        <v>152310</v>
      </c>
      <c r="K45" s="59">
        <v>3046.2000000000003</v>
      </c>
      <c r="L45" s="59"/>
      <c r="M45" s="59">
        <f t="shared" si="1"/>
        <v>149263.79999999999</v>
      </c>
      <c r="N45" s="58">
        <v>43616</v>
      </c>
      <c r="O45" s="59">
        <v>7672089</v>
      </c>
      <c r="P45" s="59">
        <v>149263.79999999999</v>
      </c>
      <c r="Q45" s="59">
        <f t="shared" si="2"/>
        <v>0</v>
      </c>
      <c r="R45" s="58"/>
      <c r="S45" s="59"/>
      <c r="T45" s="59"/>
      <c r="U45" s="59"/>
      <c r="V45" s="78">
        <f>V44-Q45</f>
        <v>0</v>
      </c>
      <c r="W45" s="88" t="s">
        <v>36</v>
      </c>
    </row>
    <row r="46" spans="1:23" ht="26.25" thickBot="1" x14ac:dyDescent="0.3">
      <c r="A46" s="51" t="s">
        <v>30</v>
      </c>
      <c r="B46" s="52">
        <v>3156</v>
      </c>
      <c r="C46" s="53">
        <v>43466</v>
      </c>
      <c r="D46" s="54">
        <v>43500</v>
      </c>
      <c r="E46" s="54" t="s">
        <v>32</v>
      </c>
      <c r="F46" s="55">
        <v>42300</v>
      </c>
      <c r="G46" s="55">
        <v>4864</v>
      </c>
      <c r="H46" s="55">
        <v>0</v>
      </c>
      <c r="I46" s="55"/>
      <c r="J46" s="55">
        <f t="shared" si="0"/>
        <v>37436</v>
      </c>
      <c r="K46" s="55">
        <v>846</v>
      </c>
      <c r="L46" s="55"/>
      <c r="M46" s="55">
        <f t="shared" si="1"/>
        <v>36590</v>
      </c>
      <c r="N46" s="54">
        <v>43616</v>
      </c>
      <c r="O46" s="55">
        <v>7672089</v>
      </c>
      <c r="P46" s="55">
        <v>36590</v>
      </c>
      <c r="Q46" s="55">
        <f t="shared" si="2"/>
        <v>0</v>
      </c>
      <c r="R46" s="54"/>
      <c r="S46" s="55"/>
      <c r="T46" s="55"/>
      <c r="U46" s="55"/>
      <c r="V46" s="68">
        <f t="shared" ref="V46:V74" si="3">V45-Q46</f>
        <v>0</v>
      </c>
      <c r="W46" s="86" t="s">
        <v>36</v>
      </c>
    </row>
    <row r="47" spans="1:23" ht="26.25" thickBot="1" x14ac:dyDescent="0.3">
      <c r="A47" s="46" t="s">
        <v>30</v>
      </c>
      <c r="B47" s="47">
        <v>3160</v>
      </c>
      <c r="C47" s="48">
        <v>43466</v>
      </c>
      <c r="D47" s="49">
        <v>43500</v>
      </c>
      <c r="E47" s="49" t="s">
        <v>32</v>
      </c>
      <c r="F47" s="50">
        <v>110010</v>
      </c>
      <c r="G47" s="50">
        <v>12700</v>
      </c>
      <c r="H47" s="50">
        <v>0</v>
      </c>
      <c r="I47" s="50"/>
      <c r="J47" s="50">
        <f t="shared" si="0"/>
        <v>97310</v>
      </c>
      <c r="K47" s="50">
        <v>2200.2000000000003</v>
      </c>
      <c r="L47" s="50"/>
      <c r="M47" s="50">
        <f t="shared" si="1"/>
        <v>95109.8</v>
      </c>
      <c r="N47" s="49">
        <v>43616</v>
      </c>
      <c r="O47" s="50">
        <v>7672089</v>
      </c>
      <c r="P47" s="50">
        <v>95109.8</v>
      </c>
      <c r="Q47" s="50">
        <f t="shared" si="2"/>
        <v>0</v>
      </c>
      <c r="R47" s="49"/>
      <c r="S47" s="50"/>
      <c r="T47" s="50"/>
      <c r="U47" s="50"/>
      <c r="V47" s="76">
        <f t="shared" si="3"/>
        <v>0</v>
      </c>
      <c r="W47" s="87" t="s">
        <v>36</v>
      </c>
    </row>
    <row r="48" spans="1:23" ht="26.25" thickBot="1" x14ac:dyDescent="0.3">
      <c r="A48" s="77" t="s">
        <v>30</v>
      </c>
      <c r="B48" s="56">
        <v>3162</v>
      </c>
      <c r="C48" s="57">
        <v>43466</v>
      </c>
      <c r="D48" s="58">
        <v>43500</v>
      </c>
      <c r="E48" s="58" t="s">
        <v>32</v>
      </c>
      <c r="F48" s="59">
        <v>242300</v>
      </c>
      <c r="G48" s="59">
        <v>0</v>
      </c>
      <c r="H48" s="59">
        <v>0</v>
      </c>
      <c r="I48" s="59"/>
      <c r="J48" s="59">
        <f t="shared" si="0"/>
        <v>242300</v>
      </c>
      <c r="K48" s="59">
        <v>4846</v>
      </c>
      <c r="L48" s="59"/>
      <c r="M48" s="59">
        <f t="shared" si="1"/>
        <v>237454</v>
      </c>
      <c r="N48" s="58">
        <v>43616</v>
      </c>
      <c r="O48" s="59">
        <v>7672089</v>
      </c>
      <c r="P48" s="59">
        <v>237454</v>
      </c>
      <c r="Q48" s="59">
        <f t="shared" si="2"/>
        <v>0</v>
      </c>
      <c r="R48" s="58"/>
      <c r="S48" s="59"/>
      <c r="T48" s="59"/>
      <c r="U48" s="59"/>
      <c r="V48" s="78">
        <f t="shared" si="3"/>
        <v>0</v>
      </c>
      <c r="W48" s="88" t="s">
        <v>36</v>
      </c>
    </row>
    <row r="49" spans="1:23" ht="26.25" thickBot="1" x14ac:dyDescent="0.3">
      <c r="A49" s="51" t="s">
        <v>30</v>
      </c>
      <c r="B49" s="52">
        <v>3163</v>
      </c>
      <c r="C49" s="53">
        <v>43466</v>
      </c>
      <c r="D49" s="54">
        <v>43500</v>
      </c>
      <c r="E49" s="54" t="s">
        <v>32</v>
      </c>
      <c r="F49" s="55">
        <v>110010</v>
      </c>
      <c r="G49" s="55">
        <v>0</v>
      </c>
      <c r="H49" s="55">
        <v>0</v>
      </c>
      <c r="I49" s="55"/>
      <c r="J49" s="55">
        <f t="shared" si="0"/>
        <v>110010</v>
      </c>
      <c r="K49" s="55">
        <v>2200.2000000000003</v>
      </c>
      <c r="L49" s="55"/>
      <c r="M49" s="55">
        <f t="shared" si="1"/>
        <v>107809.8</v>
      </c>
      <c r="N49" s="54">
        <v>43616</v>
      </c>
      <c r="O49" s="55">
        <v>7672089</v>
      </c>
      <c r="P49" s="55">
        <v>107809.8</v>
      </c>
      <c r="Q49" s="55">
        <f t="shared" si="2"/>
        <v>0</v>
      </c>
      <c r="R49" s="54"/>
      <c r="S49" s="55"/>
      <c r="T49" s="55"/>
      <c r="U49" s="55"/>
      <c r="V49" s="68">
        <f t="shared" si="3"/>
        <v>0</v>
      </c>
      <c r="W49" s="86" t="s">
        <v>36</v>
      </c>
    </row>
    <row r="50" spans="1:23" ht="26.25" thickBot="1" x14ac:dyDescent="0.3">
      <c r="A50" s="51" t="s">
        <v>30</v>
      </c>
      <c r="B50" s="52">
        <v>3164</v>
      </c>
      <c r="C50" s="53">
        <v>43466</v>
      </c>
      <c r="D50" s="54">
        <v>43500</v>
      </c>
      <c r="E50" s="54" t="s">
        <v>32</v>
      </c>
      <c r="F50" s="55">
        <v>242300</v>
      </c>
      <c r="G50" s="55">
        <v>0</v>
      </c>
      <c r="H50" s="55">
        <v>0</v>
      </c>
      <c r="I50" s="55"/>
      <c r="J50" s="55">
        <f t="shared" si="0"/>
        <v>242300</v>
      </c>
      <c r="K50" s="55">
        <v>4846</v>
      </c>
      <c r="L50" s="55"/>
      <c r="M50" s="55">
        <f t="shared" si="1"/>
        <v>237454</v>
      </c>
      <c r="N50" s="54">
        <v>43616</v>
      </c>
      <c r="O50" s="55">
        <v>7672089</v>
      </c>
      <c r="P50" s="55">
        <v>237454</v>
      </c>
      <c r="Q50" s="55">
        <f t="shared" si="2"/>
        <v>0</v>
      </c>
      <c r="R50" s="54"/>
      <c r="S50" s="55"/>
      <c r="T50" s="55"/>
      <c r="U50" s="55"/>
      <c r="V50" s="68">
        <f t="shared" si="3"/>
        <v>0</v>
      </c>
      <c r="W50" s="86" t="s">
        <v>36</v>
      </c>
    </row>
    <row r="51" spans="1:23" ht="26.25" thickBot="1" x14ac:dyDescent="0.3">
      <c r="A51" s="51" t="s">
        <v>30</v>
      </c>
      <c r="B51" s="52">
        <v>3171</v>
      </c>
      <c r="C51" s="53">
        <v>43466</v>
      </c>
      <c r="D51" s="54">
        <v>43500</v>
      </c>
      <c r="E51" s="54" t="s">
        <v>32</v>
      </c>
      <c r="F51" s="55">
        <v>242300</v>
      </c>
      <c r="G51" s="55">
        <v>0</v>
      </c>
      <c r="H51" s="55">
        <v>0</v>
      </c>
      <c r="I51" s="55"/>
      <c r="J51" s="55">
        <f t="shared" si="0"/>
        <v>242300</v>
      </c>
      <c r="K51" s="55">
        <v>4846</v>
      </c>
      <c r="L51" s="55"/>
      <c r="M51" s="55">
        <f t="shared" si="1"/>
        <v>237454</v>
      </c>
      <c r="N51" s="54">
        <v>43616</v>
      </c>
      <c r="O51" s="55">
        <v>7672089</v>
      </c>
      <c r="P51" s="55">
        <v>237454</v>
      </c>
      <c r="Q51" s="55">
        <f t="shared" si="2"/>
        <v>0</v>
      </c>
      <c r="R51" s="54"/>
      <c r="S51" s="55"/>
      <c r="T51" s="55"/>
      <c r="U51" s="55"/>
      <c r="V51" s="68">
        <f t="shared" si="3"/>
        <v>0</v>
      </c>
      <c r="W51" s="86" t="s">
        <v>36</v>
      </c>
    </row>
    <row r="52" spans="1:23" ht="26.25" thickBot="1" x14ac:dyDescent="0.3">
      <c r="A52" s="77" t="s">
        <v>30</v>
      </c>
      <c r="B52" s="56">
        <v>3172</v>
      </c>
      <c r="C52" s="57">
        <v>43466</v>
      </c>
      <c r="D52" s="58">
        <v>43500</v>
      </c>
      <c r="E52" s="58" t="s">
        <v>32</v>
      </c>
      <c r="F52" s="59">
        <v>110010</v>
      </c>
      <c r="G52" s="59">
        <v>0</v>
      </c>
      <c r="H52" s="59">
        <v>0</v>
      </c>
      <c r="I52" s="59"/>
      <c r="J52" s="59">
        <f t="shared" si="0"/>
        <v>110010</v>
      </c>
      <c r="K52" s="59">
        <v>2200.2000000000003</v>
      </c>
      <c r="L52" s="59"/>
      <c r="M52" s="59">
        <f t="shared" si="1"/>
        <v>107809.8</v>
      </c>
      <c r="N52" s="58">
        <v>43616</v>
      </c>
      <c r="O52" s="59">
        <v>7672089</v>
      </c>
      <c r="P52" s="59">
        <v>107809.8</v>
      </c>
      <c r="Q52" s="59">
        <f t="shared" si="2"/>
        <v>0</v>
      </c>
      <c r="R52" s="58"/>
      <c r="S52" s="59"/>
      <c r="T52" s="59"/>
      <c r="U52" s="59"/>
      <c r="V52" s="78">
        <f t="shared" si="3"/>
        <v>0</v>
      </c>
      <c r="W52" s="88" t="s">
        <v>36</v>
      </c>
    </row>
    <row r="53" spans="1:23" ht="26.25" thickBot="1" x14ac:dyDescent="0.3">
      <c r="A53" s="51" t="s">
        <v>30</v>
      </c>
      <c r="B53" s="52">
        <v>3188</v>
      </c>
      <c r="C53" s="53">
        <v>43466</v>
      </c>
      <c r="D53" s="54">
        <v>43500</v>
      </c>
      <c r="E53" s="54" t="s">
        <v>32</v>
      </c>
      <c r="F53" s="55">
        <v>260000</v>
      </c>
      <c r="G53" s="55">
        <v>0</v>
      </c>
      <c r="H53" s="55">
        <v>0</v>
      </c>
      <c r="I53" s="55"/>
      <c r="J53" s="55">
        <f t="shared" si="0"/>
        <v>260000</v>
      </c>
      <c r="K53" s="55">
        <v>5200</v>
      </c>
      <c r="L53" s="55"/>
      <c r="M53" s="55">
        <f t="shared" si="1"/>
        <v>254800</v>
      </c>
      <c r="N53" s="54">
        <v>43616</v>
      </c>
      <c r="O53" s="55">
        <v>7672089</v>
      </c>
      <c r="P53" s="55">
        <v>254800</v>
      </c>
      <c r="Q53" s="55">
        <f t="shared" si="2"/>
        <v>0</v>
      </c>
      <c r="R53" s="54"/>
      <c r="S53" s="55"/>
      <c r="T53" s="55"/>
      <c r="U53" s="55"/>
      <c r="V53" s="68">
        <f t="shared" si="3"/>
        <v>0</v>
      </c>
      <c r="W53" s="86" t="s">
        <v>36</v>
      </c>
    </row>
    <row r="54" spans="1:23" ht="26.25" thickBot="1" x14ac:dyDescent="0.3">
      <c r="A54" s="51" t="s">
        <v>30</v>
      </c>
      <c r="B54" s="52">
        <v>3196</v>
      </c>
      <c r="C54" s="53">
        <v>43466</v>
      </c>
      <c r="D54" s="54">
        <v>43500</v>
      </c>
      <c r="E54" s="54" t="s">
        <v>32</v>
      </c>
      <c r="F54" s="55">
        <v>252300</v>
      </c>
      <c r="G54" s="55">
        <v>0</v>
      </c>
      <c r="H54" s="55">
        <v>0</v>
      </c>
      <c r="I54" s="55"/>
      <c r="J54" s="55">
        <f t="shared" si="0"/>
        <v>252300</v>
      </c>
      <c r="K54" s="55">
        <v>5046</v>
      </c>
      <c r="L54" s="55"/>
      <c r="M54" s="55">
        <f t="shared" si="1"/>
        <v>247254</v>
      </c>
      <c r="N54" s="54">
        <v>43616</v>
      </c>
      <c r="O54" s="55">
        <v>7672089</v>
      </c>
      <c r="P54" s="55">
        <v>247254</v>
      </c>
      <c r="Q54" s="55">
        <f t="shared" si="2"/>
        <v>0</v>
      </c>
      <c r="R54" s="54"/>
      <c r="S54" s="55"/>
      <c r="T54" s="55"/>
      <c r="U54" s="55"/>
      <c r="V54" s="68">
        <f t="shared" si="3"/>
        <v>0</v>
      </c>
      <c r="W54" s="86" t="s">
        <v>36</v>
      </c>
    </row>
    <row r="55" spans="1:23" ht="26.25" thickBot="1" x14ac:dyDescent="0.3">
      <c r="A55" s="51" t="s">
        <v>30</v>
      </c>
      <c r="B55" s="52">
        <v>3203</v>
      </c>
      <c r="C55" s="53">
        <v>43466</v>
      </c>
      <c r="D55" s="54">
        <v>43500</v>
      </c>
      <c r="E55" s="54" t="s">
        <v>32</v>
      </c>
      <c r="F55" s="55">
        <v>252300</v>
      </c>
      <c r="G55" s="55">
        <v>0</v>
      </c>
      <c r="H55" s="55">
        <v>0</v>
      </c>
      <c r="I55" s="55"/>
      <c r="J55" s="55">
        <f t="shared" si="0"/>
        <v>252300</v>
      </c>
      <c r="K55" s="55">
        <v>5046</v>
      </c>
      <c r="L55" s="55"/>
      <c r="M55" s="55">
        <f t="shared" si="1"/>
        <v>247254</v>
      </c>
      <c r="N55" s="54">
        <v>43616</v>
      </c>
      <c r="O55" s="55">
        <v>7672089</v>
      </c>
      <c r="P55" s="55">
        <v>247254</v>
      </c>
      <c r="Q55" s="55">
        <f t="shared" si="2"/>
        <v>0</v>
      </c>
      <c r="R55" s="54"/>
      <c r="S55" s="55"/>
      <c r="T55" s="55"/>
      <c r="U55" s="55"/>
      <c r="V55" s="68">
        <f t="shared" si="3"/>
        <v>0</v>
      </c>
      <c r="W55" s="86" t="s">
        <v>36</v>
      </c>
    </row>
    <row r="56" spans="1:23" ht="26.25" thickBot="1" x14ac:dyDescent="0.3">
      <c r="A56" s="51" t="s">
        <v>30</v>
      </c>
      <c r="B56" s="52">
        <v>3221</v>
      </c>
      <c r="C56" s="53">
        <v>43466</v>
      </c>
      <c r="D56" s="54">
        <v>43500</v>
      </c>
      <c r="E56" s="54" t="s">
        <v>32</v>
      </c>
      <c r="F56" s="55">
        <v>302300</v>
      </c>
      <c r="G56" s="55">
        <v>0</v>
      </c>
      <c r="H56" s="55">
        <v>0</v>
      </c>
      <c r="I56" s="55"/>
      <c r="J56" s="55">
        <f t="shared" si="0"/>
        <v>302300</v>
      </c>
      <c r="K56" s="55">
        <v>6046</v>
      </c>
      <c r="L56" s="55"/>
      <c r="M56" s="55">
        <f t="shared" si="1"/>
        <v>296254</v>
      </c>
      <c r="N56" s="54">
        <v>43616</v>
      </c>
      <c r="O56" s="55">
        <v>7672089</v>
      </c>
      <c r="P56" s="55">
        <v>296254</v>
      </c>
      <c r="Q56" s="55">
        <f t="shared" si="2"/>
        <v>0</v>
      </c>
      <c r="R56" s="54"/>
      <c r="S56" s="55"/>
      <c r="T56" s="55"/>
      <c r="U56" s="55"/>
      <c r="V56" s="68">
        <f t="shared" si="3"/>
        <v>0</v>
      </c>
      <c r="W56" s="86" t="s">
        <v>36</v>
      </c>
    </row>
    <row r="57" spans="1:23" ht="26.25" thickBot="1" x14ac:dyDescent="0.3">
      <c r="A57" s="51" t="s">
        <v>30</v>
      </c>
      <c r="B57" s="52">
        <v>3222</v>
      </c>
      <c r="C57" s="53">
        <v>43466</v>
      </c>
      <c r="D57" s="54">
        <v>43500</v>
      </c>
      <c r="E57" s="54" t="s">
        <v>32</v>
      </c>
      <c r="F57" s="55">
        <v>110010</v>
      </c>
      <c r="G57" s="55">
        <v>0</v>
      </c>
      <c r="H57" s="55">
        <v>12700</v>
      </c>
      <c r="I57" s="55"/>
      <c r="J57" s="55">
        <f t="shared" si="0"/>
        <v>97310</v>
      </c>
      <c r="K57" s="55">
        <v>2200.2000000000003</v>
      </c>
      <c r="L57" s="55"/>
      <c r="M57" s="55">
        <f t="shared" si="1"/>
        <v>95109.8</v>
      </c>
      <c r="N57" s="54">
        <v>43616</v>
      </c>
      <c r="O57" s="55">
        <v>7672089</v>
      </c>
      <c r="P57" s="55">
        <v>95109.8</v>
      </c>
      <c r="Q57" s="55">
        <f t="shared" si="2"/>
        <v>0</v>
      </c>
      <c r="R57" s="54"/>
      <c r="S57" s="55"/>
      <c r="T57" s="55"/>
      <c r="U57" s="55"/>
      <c r="V57" s="68">
        <f t="shared" si="3"/>
        <v>0</v>
      </c>
      <c r="W57" s="86" t="s">
        <v>36</v>
      </c>
    </row>
    <row r="58" spans="1:23" ht="26.25" thickBot="1" x14ac:dyDescent="0.3">
      <c r="A58" s="51" t="s">
        <v>30</v>
      </c>
      <c r="B58" s="52">
        <v>3223</v>
      </c>
      <c r="C58" s="53">
        <v>43466</v>
      </c>
      <c r="D58" s="54">
        <v>43500</v>
      </c>
      <c r="E58" s="54" t="s">
        <v>32</v>
      </c>
      <c r="F58" s="55">
        <v>242300</v>
      </c>
      <c r="G58" s="55">
        <v>0</v>
      </c>
      <c r="H58" s="55">
        <v>27900</v>
      </c>
      <c r="I58" s="55"/>
      <c r="J58" s="55">
        <f t="shared" si="0"/>
        <v>214400</v>
      </c>
      <c r="K58" s="55">
        <v>4846</v>
      </c>
      <c r="L58" s="55"/>
      <c r="M58" s="55">
        <f t="shared" si="1"/>
        <v>209554</v>
      </c>
      <c r="N58" s="54">
        <v>43616</v>
      </c>
      <c r="O58" s="55">
        <v>7672089</v>
      </c>
      <c r="P58" s="55">
        <v>209554</v>
      </c>
      <c r="Q58" s="55">
        <f t="shared" si="2"/>
        <v>0</v>
      </c>
      <c r="R58" s="54"/>
      <c r="S58" s="55"/>
      <c r="T58" s="55"/>
      <c r="U58" s="55"/>
      <c r="V58" s="68">
        <f t="shared" si="3"/>
        <v>0</v>
      </c>
      <c r="W58" s="86" t="s">
        <v>36</v>
      </c>
    </row>
    <row r="59" spans="1:23" ht="26.25" thickBot="1" x14ac:dyDescent="0.3">
      <c r="A59" s="51" t="s">
        <v>30</v>
      </c>
      <c r="B59" s="52">
        <v>3240</v>
      </c>
      <c r="C59" s="53">
        <v>43466</v>
      </c>
      <c r="D59" s="54">
        <v>43500</v>
      </c>
      <c r="E59" s="54" t="s">
        <v>32</v>
      </c>
      <c r="F59" s="55">
        <v>242300</v>
      </c>
      <c r="G59" s="55">
        <v>0</v>
      </c>
      <c r="H59" s="55">
        <v>0</v>
      </c>
      <c r="I59" s="55"/>
      <c r="J59" s="55">
        <f t="shared" si="0"/>
        <v>242300</v>
      </c>
      <c r="K59" s="55">
        <v>4846</v>
      </c>
      <c r="L59" s="55"/>
      <c r="M59" s="55">
        <f t="shared" si="1"/>
        <v>237454</v>
      </c>
      <c r="N59" s="54">
        <v>43616</v>
      </c>
      <c r="O59" s="55">
        <v>7672089</v>
      </c>
      <c r="P59" s="55">
        <v>237454</v>
      </c>
      <c r="Q59" s="55">
        <f t="shared" si="2"/>
        <v>0</v>
      </c>
      <c r="R59" s="54"/>
      <c r="S59" s="55"/>
      <c r="T59" s="55"/>
      <c r="U59" s="55"/>
      <c r="V59" s="68">
        <f t="shared" si="3"/>
        <v>0</v>
      </c>
      <c r="W59" s="86" t="s">
        <v>36</v>
      </c>
    </row>
    <row r="60" spans="1:23" ht="26.25" thickBot="1" x14ac:dyDescent="0.3">
      <c r="A60" s="51" t="s">
        <v>30</v>
      </c>
      <c r="B60" s="52">
        <v>3241</v>
      </c>
      <c r="C60" s="53">
        <v>43466</v>
      </c>
      <c r="D60" s="54">
        <v>43500</v>
      </c>
      <c r="E60" s="54" t="s">
        <v>32</v>
      </c>
      <c r="F60" s="55">
        <v>242300</v>
      </c>
      <c r="G60" s="55">
        <v>0</v>
      </c>
      <c r="H60" s="55">
        <v>0</v>
      </c>
      <c r="I60" s="55"/>
      <c r="J60" s="55">
        <f t="shared" si="0"/>
        <v>242300</v>
      </c>
      <c r="K60" s="55">
        <v>4846</v>
      </c>
      <c r="L60" s="55"/>
      <c r="M60" s="55">
        <f t="shared" si="1"/>
        <v>237454</v>
      </c>
      <c r="N60" s="54">
        <v>43616</v>
      </c>
      <c r="O60" s="55">
        <v>7672089</v>
      </c>
      <c r="P60" s="55">
        <v>237454</v>
      </c>
      <c r="Q60" s="55">
        <f t="shared" si="2"/>
        <v>0</v>
      </c>
      <c r="R60" s="54"/>
      <c r="S60" s="55"/>
      <c r="T60" s="55"/>
      <c r="U60" s="55"/>
      <c r="V60" s="68">
        <f t="shared" si="3"/>
        <v>0</v>
      </c>
      <c r="W60" s="86" t="s">
        <v>36</v>
      </c>
    </row>
    <row r="61" spans="1:23" ht="26.25" thickBot="1" x14ac:dyDescent="0.3">
      <c r="A61" s="51" t="s">
        <v>30</v>
      </c>
      <c r="B61" s="52">
        <v>3242</v>
      </c>
      <c r="C61" s="53">
        <v>43466</v>
      </c>
      <c r="D61" s="54">
        <v>43500</v>
      </c>
      <c r="E61" s="54" t="s">
        <v>32</v>
      </c>
      <c r="F61" s="55">
        <v>152310</v>
      </c>
      <c r="G61" s="55">
        <v>0</v>
      </c>
      <c r="H61" s="55">
        <v>0</v>
      </c>
      <c r="I61" s="55"/>
      <c r="J61" s="55">
        <f t="shared" si="0"/>
        <v>152310</v>
      </c>
      <c r="K61" s="55">
        <v>3046.2000000000003</v>
      </c>
      <c r="L61" s="55"/>
      <c r="M61" s="55">
        <f t="shared" si="1"/>
        <v>149263.79999999999</v>
      </c>
      <c r="N61" s="54">
        <v>43616</v>
      </c>
      <c r="O61" s="55">
        <v>7672089</v>
      </c>
      <c r="P61" s="55">
        <v>149263.79999999999</v>
      </c>
      <c r="Q61" s="55">
        <f t="shared" si="2"/>
        <v>0</v>
      </c>
      <c r="R61" s="54"/>
      <c r="S61" s="55"/>
      <c r="T61" s="55"/>
      <c r="U61" s="55"/>
      <c r="V61" s="68">
        <f>V60-Q61</f>
        <v>0</v>
      </c>
      <c r="W61" s="86" t="s">
        <v>36</v>
      </c>
    </row>
    <row r="62" spans="1:23" ht="26.25" thickBot="1" x14ac:dyDescent="0.3">
      <c r="A62" s="51" t="s">
        <v>30</v>
      </c>
      <c r="B62" s="52">
        <v>3250</v>
      </c>
      <c r="C62" s="53">
        <v>43466</v>
      </c>
      <c r="D62" s="54">
        <v>43500</v>
      </c>
      <c r="E62" s="54" t="s">
        <v>32</v>
      </c>
      <c r="F62" s="55">
        <v>110010</v>
      </c>
      <c r="G62" s="55">
        <v>12700</v>
      </c>
      <c r="H62" s="55">
        <v>0</v>
      </c>
      <c r="I62" s="55"/>
      <c r="J62" s="55">
        <f t="shared" si="0"/>
        <v>97310</v>
      </c>
      <c r="K62" s="55">
        <v>2200.2000000000003</v>
      </c>
      <c r="L62" s="55"/>
      <c r="M62" s="55">
        <f t="shared" si="1"/>
        <v>95109.8</v>
      </c>
      <c r="N62" s="54">
        <v>43616</v>
      </c>
      <c r="O62" s="55">
        <v>7672089</v>
      </c>
      <c r="P62" s="55">
        <v>95109.8</v>
      </c>
      <c r="Q62" s="55">
        <f t="shared" si="2"/>
        <v>0</v>
      </c>
      <c r="R62" s="54"/>
      <c r="S62" s="55"/>
      <c r="T62" s="55"/>
      <c r="U62" s="55"/>
      <c r="V62" s="68">
        <f t="shared" si="3"/>
        <v>0</v>
      </c>
      <c r="W62" s="86" t="s">
        <v>36</v>
      </c>
    </row>
    <row r="63" spans="1:23" ht="26.25" thickBot="1" x14ac:dyDescent="0.3">
      <c r="A63" s="51" t="s">
        <v>30</v>
      </c>
      <c r="B63" s="52">
        <v>3262</v>
      </c>
      <c r="C63" s="53">
        <v>43466</v>
      </c>
      <c r="D63" s="54">
        <v>43500</v>
      </c>
      <c r="E63" s="54" t="s">
        <v>32</v>
      </c>
      <c r="F63" s="55">
        <v>152310</v>
      </c>
      <c r="G63" s="55">
        <v>0</v>
      </c>
      <c r="H63" s="55">
        <v>0</v>
      </c>
      <c r="I63" s="55"/>
      <c r="J63" s="55">
        <f t="shared" si="0"/>
        <v>152310</v>
      </c>
      <c r="K63" s="55">
        <v>3046.2000000000003</v>
      </c>
      <c r="L63" s="55"/>
      <c r="M63" s="55">
        <f t="shared" si="1"/>
        <v>149263.79999999999</v>
      </c>
      <c r="N63" s="54">
        <v>43616</v>
      </c>
      <c r="O63" s="55">
        <v>7672089</v>
      </c>
      <c r="P63" s="55">
        <v>149263.79999999999</v>
      </c>
      <c r="Q63" s="55">
        <f t="shared" si="2"/>
        <v>0</v>
      </c>
      <c r="R63" s="54"/>
      <c r="S63" s="55"/>
      <c r="T63" s="55"/>
      <c r="U63" s="55"/>
      <c r="V63" s="68">
        <f t="shared" si="3"/>
        <v>0</v>
      </c>
      <c r="W63" s="86" t="s">
        <v>36</v>
      </c>
    </row>
    <row r="64" spans="1:23" ht="26.25" thickBot="1" x14ac:dyDescent="0.3">
      <c r="A64" s="51" t="s">
        <v>30</v>
      </c>
      <c r="B64" s="52">
        <v>3267</v>
      </c>
      <c r="C64" s="53">
        <v>43466</v>
      </c>
      <c r="D64" s="54">
        <v>43500</v>
      </c>
      <c r="E64" s="54" t="s">
        <v>32</v>
      </c>
      <c r="F64" s="55">
        <v>252300</v>
      </c>
      <c r="G64" s="55">
        <v>0</v>
      </c>
      <c r="H64" s="55">
        <v>0</v>
      </c>
      <c r="I64" s="55"/>
      <c r="J64" s="55">
        <f t="shared" si="0"/>
        <v>252300</v>
      </c>
      <c r="K64" s="55">
        <v>5046</v>
      </c>
      <c r="L64" s="55"/>
      <c r="M64" s="55">
        <f t="shared" si="1"/>
        <v>247254</v>
      </c>
      <c r="N64" s="54">
        <v>43616</v>
      </c>
      <c r="O64" s="55">
        <v>7672089</v>
      </c>
      <c r="P64" s="55">
        <v>247254</v>
      </c>
      <c r="Q64" s="55">
        <f t="shared" si="2"/>
        <v>0</v>
      </c>
      <c r="R64" s="54"/>
      <c r="S64" s="55"/>
      <c r="T64" s="55"/>
      <c r="U64" s="55"/>
      <c r="V64" s="68">
        <f t="shared" si="3"/>
        <v>0</v>
      </c>
      <c r="W64" s="86" t="s">
        <v>36</v>
      </c>
    </row>
    <row r="65" spans="1:23" ht="26.25" thickBot="1" x14ac:dyDescent="0.3">
      <c r="A65" s="51" t="s">
        <v>30</v>
      </c>
      <c r="B65" s="52">
        <v>3268</v>
      </c>
      <c r="C65" s="53">
        <v>43466</v>
      </c>
      <c r="D65" s="54">
        <v>43500</v>
      </c>
      <c r="E65" s="54" t="s">
        <v>32</v>
      </c>
      <c r="F65" s="55">
        <v>251500</v>
      </c>
      <c r="G65" s="55">
        <v>0</v>
      </c>
      <c r="H65" s="55">
        <v>27900</v>
      </c>
      <c r="I65" s="55"/>
      <c r="J65" s="55">
        <f t="shared" si="0"/>
        <v>223600</v>
      </c>
      <c r="K65" s="55">
        <v>5030</v>
      </c>
      <c r="L65" s="55"/>
      <c r="M65" s="55">
        <f t="shared" si="1"/>
        <v>218570</v>
      </c>
      <c r="N65" s="54">
        <v>43616</v>
      </c>
      <c r="O65" s="55">
        <v>7672089</v>
      </c>
      <c r="P65" s="55">
        <v>218570</v>
      </c>
      <c r="Q65" s="55">
        <f t="shared" si="2"/>
        <v>0</v>
      </c>
      <c r="R65" s="54"/>
      <c r="S65" s="55"/>
      <c r="T65" s="55"/>
      <c r="U65" s="55"/>
      <c r="V65" s="68">
        <f t="shared" si="3"/>
        <v>0</v>
      </c>
      <c r="W65" s="86" t="s">
        <v>36</v>
      </c>
    </row>
    <row r="66" spans="1:23" ht="26.25" thickBot="1" x14ac:dyDescent="0.3">
      <c r="A66" s="51" t="s">
        <v>30</v>
      </c>
      <c r="B66" s="52">
        <v>3284</v>
      </c>
      <c r="C66" s="53">
        <v>43466</v>
      </c>
      <c r="D66" s="54">
        <v>43500</v>
      </c>
      <c r="E66" s="54" t="s">
        <v>32</v>
      </c>
      <c r="F66" s="55">
        <v>242300</v>
      </c>
      <c r="G66" s="55">
        <v>27900</v>
      </c>
      <c r="H66" s="55">
        <v>0</v>
      </c>
      <c r="I66" s="55"/>
      <c r="J66" s="55">
        <f t="shared" si="0"/>
        <v>214400</v>
      </c>
      <c r="K66" s="55">
        <v>4846</v>
      </c>
      <c r="L66" s="55"/>
      <c r="M66" s="55">
        <f t="shared" si="1"/>
        <v>209554</v>
      </c>
      <c r="N66" s="54">
        <v>43616</v>
      </c>
      <c r="O66" s="55">
        <v>7672089</v>
      </c>
      <c r="P66" s="55">
        <v>209554</v>
      </c>
      <c r="Q66" s="55">
        <f t="shared" si="2"/>
        <v>0</v>
      </c>
      <c r="R66" s="54"/>
      <c r="S66" s="55"/>
      <c r="T66" s="55"/>
      <c r="U66" s="55"/>
      <c r="V66" s="68">
        <f>V65-Q66</f>
        <v>0</v>
      </c>
      <c r="W66" s="86" t="s">
        <v>36</v>
      </c>
    </row>
    <row r="67" spans="1:23" ht="26.25" thickBot="1" x14ac:dyDescent="0.3">
      <c r="A67" s="51" t="s">
        <v>30</v>
      </c>
      <c r="B67" s="52">
        <v>3285</v>
      </c>
      <c r="C67" s="53">
        <v>43466</v>
      </c>
      <c r="D67" s="54">
        <v>43500</v>
      </c>
      <c r="E67" s="54" t="s">
        <v>32</v>
      </c>
      <c r="F67" s="55">
        <v>252300</v>
      </c>
      <c r="G67" s="55">
        <v>0</v>
      </c>
      <c r="H67" s="55">
        <v>0</v>
      </c>
      <c r="I67" s="55"/>
      <c r="J67" s="55">
        <f t="shared" si="0"/>
        <v>252300</v>
      </c>
      <c r="K67" s="55">
        <v>5046</v>
      </c>
      <c r="L67" s="55"/>
      <c r="M67" s="55">
        <f t="shared" si="1"/>
        <v>247254</v>
      </c>
      <c r="N67" s="54">
        <v>43616</v>
      </c>
      <c r="O67" s="55">
        <v>7672089</v>
      </c>
      <c r="P67" s="55">
        <v>247254</v>
      </c>
      <c r="Q67" s="55">
        <f t="shared" si="2"/>
        <v>0</v>
      </c>
      <c r="R67" s="54"/>
      <c r="S67" s="55"/>
      <c r="T67" s="55"/>
      <c r="U67" s="55"/>
      <c r="V67" s="68">
        <f t="shared" si="3"/>
        <v>0</v>
      </c>
      <c r="W67" s="86" t="s">
        <v>36</v>
      </c>
    </row>
    <row r="68" spans="1:23" ht="26.25" thickBot="1" x14ac:dyDescent="0.3">
      <c r="A68" s="51" t="s">
        <v>30</v>
      </c>
      <c r="B68" s="52">
        <v>3286</v>
      </c>
      <c r="C68" s="53">
        <v>43466</v>
      </c>
      <c r="D68" s="54">
        <v>43500</v>
      </c>
      <c r="E68" s="54" t="s">
        <v>32</v>
      </c>
      <c r="F68" s="55">
        <v>103660</v>
      </c>
      <c r="G68" s="55">
        <v>0</v>
      </c>
      <c r="H68" s="55">
        <v>0</v>
      </c>
      <c r="I68" s="55"/>
      <c r="J68" s="55">
        <f t="shared" si="0"/>
        <v>103660</v>
      </c>
      <c r="K68" s="55">
        <v>2073.1999999999998</v>
      </c>
      <c r="L68" s="55"/>
      <c r="M68" s="55">
        <f t="shared" si="1"/>
        <v>101586.8</v>
      </c>
      <c r="N68" s="54">
        <v>43616</v>
      </c>
      <c r="O68" s="55">
        <v>7672089</v>
      </c>
      <c r="P68" s="55">
        <v>101586.8</v>
      </c>
      <c r="Q68" s="55">
        <f t="shared" si="2"/>
        <v>0</v>
      </c>
      <c r="R68" s="54"/>
      <c r="S68" s="55"/>
      <c r="T68" s="55"/>
      <c r="U68" s="55"/>
      <c r="V68" s="68">
        <f t="shared" si="3"/>
        <v>0</v>
      </c>
      <c r="W68" s="86" t="s">
        <v>36</v>
      </c>
    </row>
    <row r="69" spans="1:23" ht="26.25" thickBot="1" x14ac:dyDescent="0.3">
      <c r="A69" s="51" t="s">
        <v>30</v>
      </c>
      <c r="B69" s="52">
        <v>3287</v>
      </c>
      <c r="C69" s="53">
        <v>43466</v>
      </c>
      <c r="D69" s="54">
        <v>43500</v>
      </c>
      <c r="E69" s="54" t="s">
        <v>32</v>
      </c>
      <c r="F69" s="55">
        <v>110010</v>
      </c>
      <c r="G69" s="55">
        <v>0</v>
      </c>
      <c r="H69" s="55">
        <v>0</v>
      </c>
      <c r="I69" s="55"/>
      <c r="J69" s="55">
        <f t="shared" si="0"/>
        <v>110010</v>
      </c>
      <c r="K69" s="55">
        <v>2200.2000000000003</v>
      </c>
      <c r="L69" s="55"/>
      <c r="M69" s="55">
        <f t="shared" si="1"/>
        <v>107809.8</v>
      </c>
      <c r="N69" s="54">
        <v>43616</v>
      </c>
      <c r="O69" s="55">
        <v>7672089</v>
      </c>
      <c r="P69" s="55">
        <v>107809.8</v>
      </c>
      <c r="Q69" s="55">
        <f t="shared" si="2"/>
        <v>0</v>
      </c>
      <c r="R69" s="54"/>
      <c r="S69" s="55"/>
      <c r="T69" s="55"/>
      <c r="U69" s="55"/>
      <c r="V69" s="68">
        <f t="shared" si="3"/>
        <v>0</v>
      </c>
      <c r="W69" s="86" t="s">
        <v>36</v>
      </c>
    </row>
    <row r="70" spans="1:23" ht="26.25" thickBot="1" x14ac:dyDescent="0.3">
      <c r="A70" s="51" t="s">
        <v>30</v>
      </c>
      <c r="B70" s="52">
        <v>3293</v>
      </c>
      <c r="C70" s="53">
        <v>43466</v>
      </c>
      <c r="D70" s="54">
        <v>43500</v>
      </c>
      <c r="E70" s="54" t="s">
        <v>32</v>
      </c>
      <c r="F70" s="55">
        <v>110010</v>
      </c>
      <c r="G70" s="55">
        <v>0</v>
      </c>
      <c r="H70" s="55">
        <v>12700</v>
      </c>
      <c r="I70" s="55"/>
      <c r="J70" s="55">
        <f t="shared" si="0"/>
        <v>97310</v>
      </c>
      <c r="K70" s="55">
        <v>2200.2000000000003</v>
      </c>
      <c r="L70" s="55"/>
      <c r="M70" s="55">
        <f t="shared" si="1"/>
        <v>95109.8</v>
      </c>
      <c r="N70" s="54">
        <v>43616</v>
      </c>
      <c r="O70" s="55">
        <v>7672089</v>
      </c>
      <c r="P70" s="55">
        <v>95109.8</v>
      </c>
      <c r="Q70" s="55">
        <f t="shared" si="2"/>
        <v>0</v>
      </c>
      <c r="R70" s="54"/>
      <c r="S70" s="55"/>
      <c r="T70" s="55"/>
      <c r="U70" s="55"/>
      <c r="V70" s="68">
        <f t="shared" si="3"/>
        <v>0</v>
      </c>
      <c r="W70" s="86" t="s">
        <v>36</v>
      </c>
    </row>
    <row r="71" spans="1:23" ht="26.25" thickBot="1" x14ac:dyDescent="0.3">
      <c r="A71" s="51" t="s">
        <v>30</v>
      </c>
      <c r="B71" s="52">
        <v>3294</v>
      </c>
      <c r="C71" s="53">
        <v>43466</v>
      </c>
      <c r="D71" s="54">
        <v>43500</v>
      </c>
      <c r="E71" s="54" t="s">
        <v>32</v>
      </c>
      <c r="F71" s="55">
        <v>103660</v>
      </c>
      <c r="G71" s="55">
        <v>0</v>
      </c>
      <c r="H71" s="55">
        <v>0</v>
      </c>
      <c r="I71" s="55"/>
      <c r="J71" s="55">
        <f t="shared" si="0"/>
        <v>103660</v>
      </c>
      <c r="K71" s="55">
        <v>2073.1999999999998</v>
      </c>
      <c r="L71" s="55"/>
      <c r="M71" s="55">
        <f t="shared" si="1"/>
        <v>101586.8</v>
      </c>
      <c r="N71" s="54">
        <v>43616</v>
      </c>
      <c r="O71" s="55">
        <v>7672089</v>
      </c>
      <c r="P71" s="55">
        <v>101586.8</v>
      </c>
      <c r="Q71" s="55">
        <f t="shared" si="2"/>
        <v>0</v>
      </c>
      <c r="R71" s="54"/>
      <c r="S71" s="55"/>
      <c r="T71" s="55"/>
      <c r="U71" s="55"/>
      <c r="V71" s="68">
        <f>V70-Q71</f>
        <v>0</v>
      </c>
      <c r="W71" s="86" t="s">
        <v>36</v>
      </c>
    </row>
    <row r="72" spans="1:23" ht="26.25" thickBot="1" x14ac:dyDescent="0.3">
      <c r="A72" s="77" t="s">
        <v>30</v>
      </c>
      <c r="B72" s="56">
        <v>3296</v>
      </c>
      <c r="C72" s="57">
        <v>43466</v>
      </c>
      <c r="D72" s="58">
        <v>43500</v>
      </c>
      <c r="E72" s="58" t="s">
        <v>32</v>
      </c>
      <c r="F72" s="59">
        <v>152310</v>
      </c>
      <c r="G72" s="59">
        <v>0</v>
      </c>
      <c r="H72" s="59">
        <v>0</v>
      </c>
      <c r="I72" s="59"/>
      <c r="J72" s="59">
        <f t="shared" si="0"/>
        <v>152310</v>
      </c>
      <c r="K72" s="59">
        <v>3046.2000000000003</v>
      </c>
      <c r="L72" s="59"/>
      <c r="M72" s="59">
        <f t="shared" si="1"/>
        <v>149263.79999999999</v>
      </c>
      <c r="N72" s="58">
        <v>43616</v>
      </c>
      <c r="O72" s="59">
        <v>7672089</v>
      </c>
      <c r="P72" s="59">
        <v>149263.79999999999</v>
      </c>
      <c r="Q72" s="59">
        <f t="shared" si="2"/>
        <v>0</v>
      </c>
      <c r="R72" s="58"/>
      <c r="S72" s="59"/>
      <c r="T72" s="59"/>
      <c r="U72" s="59"/>
      <c r="V72" s="78">
        <f t="shared" si="3"/>
        <v>0</v>
      </c>
      <c r="W72" s="86" t="s">
        <v>36</v>
      </c>
    </row>
    <row r="73" spans="1:23" ht="26.25" thickBot="1" x14ac:dyDescent="0.3">
      <c r="A73" s="51" t="s">
        <v>30</v>
      </c>
      <c r="B73" s="52">
        <v>3317</v>
      </c>
      <c r="C73" s="53">
        <v>43466</v>
      </c>
      <c r="D73" s="54">
        <v>43500</v>
      </c>
      <c r="E73" s="54" t="s">
        <v>32</v>
      </c>
      <c r="F73" s="55">
        <v>252300</v>
      </c>
      <c r="G73" s="55">
        <v>0</v>
      </c>
      <c r="H73" s="55">
        <v>29014</v>
      </c>
      <c r="I73" s="55"/>
      <c r="J73" s="55">
        <f t="shared" si="0"/>
        <v>223286</v>
      </c>
      <c r="K73" s="55">
        <v>5046</v>
      </c>
      <c r="L73" s="55"/>
      <c r="M73" s="55">
        <f t="shared" si="1"/>
        <v>218240</v>
      </c>
      <c r="N73" s="54">
        <v>43616</v>
      </c>
      <c r="O73" s="55">
        <v>7672089</v>
      </c>
      <c r="P73" s="55">
        <v>218240</v>
      </c>
      <c r="Q73" s="55">
        <f t="shared" si="2"/>
        <v>0</v>
      </c>
      <c r="R73" s="54"/>
      <c r="S73" s="55"/>
      <c r="T73" s="55"/>
      <c r="U73" s="55"/>
      <c r="V73" s="68">
        <f t="shared" si="3"/>
        <v>0</v>
      </c>
      <c r="W73" s="86" t="s">
        <v>36</v>
      </c>
    </row>
    <row r="74" spans="1:23" ht="26.25" thickBot="1" x14ac:dyDescent="0.3">
      <c r="A74" s="51" t="s">
        <v>30</v>
      </c>
      <c r="B74" s="52">
        <v>3337</v>
      </c>
      <c r="C74" s="53">
        <v>43466</v>
      </c>
      <c r="D74" s="54">
        <v>43500</v>
      </c>
      <c r="E74" s="54" t="s">
        <v>32</v>
      </c>
      <c r="F74" s="55">
        <v>110010</v>
      </c>
      <c r="G74" s="55">
        <v>0</v>
      </c>
      <c r="H74" s="55">
        <v>0</v>
      </c>
      <c r="I74" s="55"/>
      <c r="J74" s="55">
        <f t="shared" si="0"/>
        <v>110010</v>
      </c>
      <c r="K74" s="55">
        <v>2200.2000000000003</v>
      </c>
      <c r="L74" s="55"/>
      <c r="M74" s="55">
        <f t="shared" si="1"/>
        <v>107809.8</v>
      </c>
      <c r="N74" s="54">
        <v>43616</v>
      </c>
      <c r="O74" s="55">
        <v>7672089</v>
      </c>
      <c r="P74" s="55">
        <v>107809.8</v>
      </c>
      <c r="Q74" s="55">
        <f t="shared" si="2"/>
        <v>0</v>
      </c>
      <c r="R74" s="54"/>
      <c r="S74" s="55"/>
      <c r="T74" s="55"/>
      <c r="U74" s="55"/>
      <c r="V74" s="68">
        <f t="shared" si="3"/>
        <v>0</v>
      </c>
      <c r="W74" s="86" t="s">
        <v>36</v>
      </c>
    </row>
    <row r="75" spans="1:23" ht="26.25" thickBot="1" x14ac:dyDescent="0.3">
      <c r="A75" s="51" t="s">
        <v>30</v>
      </c>
      <c r="B75" s="52">
        <v>3338</v>
      </c>
      <c r="C75" s="53">
        <v>43466</v>
      </c>
      <c r="D75" s="54">
        <v>43500</v>
      </c>
      <c r="E75" s="54" t="s">
        <v>32</v>
      </c>
      <c r="F75" s="55">
        <v>42300</v>
      </c>
      <c r="G75" s="55">
        <v>0</v>
      </c>
      <c r="H75" s="55">
        <v>0</v>
      </c>
      <c r="I75" s="55"/>
      <c r="J75" s="55">
        <f t="shared" si="0"/>
        <v>42300</v>
      </c>
      <c r="K75" s="55">
        <v>846</v>
      </c>
      <c r="L75" s="55"/>
      <c r="M75" s="55">
        <f t="shared" si="1"/>
        <v>41454</v>
      </c>
      <c r="N75" s="54">
        <v>43616</v>
      </c>
      <c r="O75" s="55">
        <v>7672089</v>
      </c>
      <c r="P75" s="55">
        <v>41454</v>
      </c>
      <c r="Q75" s="55">
        <f t="shared" ref="Q75:Q163" si="4">M75-P75</f>
        <v>0</v>
      </c>
      <c r="R75" s="54"/>
      <c r="S75" s="55"/>
      <c r="T75" s="55"/>
      <c r="U75" s="55"/>
      <c r="V75" s="68">
        <f>V74-Q75</f>
        <v>0</v>
      </c>
      <c r="W75" s="86" t="s">
        <v>36</v>
      </c>
    </row>
    <row r="76" spans="1:23" ht="25.5" customHeight="1" x14ac:dyDescent="0.25">
      <c r="A76" s="196" t="s">
        <v>30</v>
      </c>
      <c r="B76" s="200">
        <v>3361</v>
      </c>
      <c r="C76" s="202">
        <v>43497</v>
      </c>
      <c r="D76" s="204">
        <v>43529</v>
      </c>
      <c r="E76" s="204" t="s">
        <v>32</v>
      </c>
      <c r="F76" s="198">
        <v>30000</v>
      </c>
      <c r="G76" s="198">
        <v>10900</v>
      </c>
      <c r="H76" s="198">
        <v>0</v>
      </c>
      <c r="I76" s="198"/>
      <c r="J76" s="198">
        <f t="shared" si="0"/>
        <v>19100</v>
      </c>
      <c r="K76" s="198">
        <v>600</v>
      </c>
      <c r="L76" s="37"/>
      <c r="M76" s="198">
        <f t="shared" si="1"/>
        <v>18500</v>
      </c>
      <c r="N76" s="38">
        <v>43552</v>
      </c>
      <c r="O76" s="37">
        <v>320514</v>
      </c>
      <c r="P76" s="37">
        <v>5180</v>
      </c>
      <c r="Q76" s="37">
        <f t="shared" si="4"/>
        <v>13320</v>
      </c>
      <c r="R76" s="38"/>
      <c r="S76" s="37"/>
      <c r="T76" s="37"/>
      <c r="U76" s="37"/>
      <c r="V76" s="211">
        <f>V75-Q77</f>
        <v>0</v>
      </c>
      <c r="W76" s="206" t="s">
        <v>36</v>
      </c>
    </row>
    <row r="77" spans="1:23" ht="15.75" thickBot="1" x14ac:dyDescent="0.3">
      <c r="A77" s="197"/>
      <c r="B77" s="201"/>
      <c r="C77" s="203"/>
      <c r="D77" s="205"/>
      <c r="E77" s="205"/>
      <c r="F77" s="199"/>
      <c r="G77" s="199"/>
      <c r="H77" s="199"/>
      <c r="I77" s="199"/>
      <c r="J77" s="199"/>
      <c r="K77" s="199"/>
      <c r="L77" s="39"/>
      <c r="M77" s="199"/>
      <c r="N77" s="40">
        <v>43648</v>
      </c>
      <c r="O77" s="39">
        <v>17738532</v>
      </c>
      <c r="P77" s="39">
        <v>13320</v>
      </c>
      <c r="Q77" s="39">
        <f>P77-Q76</f>
        <v>0</v>
      </c>
      <c r="R77" s="40"/>
      <c r="S77" s="39"/>
      <c r="T77" s="39"/>
      <c r="U77" s="39"/>
      <c r="V77" s="212"/>
      <c r="W77" s="207"/>
    </row>
    <row r="78" spans="1:23" ht="26.25" thickBot="1" x14ac:dyDescent="0.3">
      <c r="A78" s="51" t="s">
        <v>30</v>
      </c>
      <c r="B78" s="52">
        <v>3205</v>
      </c>
      <c r="C78" s="53">
        <v>43497</v>
      </c>
      <c r="D78" s="54">
        <v>43529</v>
      </c>
      <c r="E78" s="54" t="s">
        <v>32</v>
      </c>
      <c r="F78" s="55">
        <v>30000</v>
      </c>
      <c r="G78" s="55">
        <v>0</v>
      </c>
      <c r="H78" s="55">
        <v>0</v>
      </c>
      <c r="I78" s="55"/>
      <c r="J78" s="55">
        <f t="shared" si="0"/>
        <v>30000</v>
      </c>
      <c r="K78" s="55">
        <v>600</v>
      </c>
      <c r="L78" s="55"/>
      <c r="M78" s="55">
        <f t="shared" si="1"/>
        <v>29400</v>
      </c>
      <c r="N78" s="54">
        <v>43552</v>
      </c>
      <c r="O78" s="55">
        <v>320514</v>
      </c>
      <c r="P78" s="55">
        <v>29400</v>
      </c>
      <c r="Q78" s="55">
        <f t="shared" si="4"/>
        <v>0</v>
      </c>
      <c r="R78" s="54"/>
      <c r="S78" s="55"/>
      <c r="T78" s="55"/>
      <c r="U78" s="55"/>
      <c r="V78" s="68">
        <f>V76-Q78</f>
        <v>0</v>
      </c>
      <c r="W78" s="86" t="s">
        <v>36</v>
      </c>
    </row>
    <row r="79" spans="1:23" ht="25.5" customHeight="1" x14ac:dyDescent="0.25">
      <c r="A79" s="196" t="s">
        <v>30</v>
      </c>
      <c r="B79" s="200">
        <v>3346</v>
      </c>
      <c r="C79" s="202">
        <v>43497</v>
      </c>
      <c r="D79" s="204">
        <v>43529</v>
      </c>
      <c r="E79" s="204" t="s">
        <v>32</v>
      </c>
      <c r="F79" s="198">
        <v>30000</v>
      </c>
      <c r="G79" s="198">
        <v>10900</v>
      </c>
      <c r="H79" s="198">
        <v>0</v>
      </c>
      <c r="I79" s="198"/>
      <c r="J79" s="198">
        <f t="shared" si="0"/>
        <v>19100</v>
      </c>
      <c r="K79" s="198">
        <v>600</v>
      </c>
      <c r="L79" s="37"/>
      <c r="M79" s="198">
        <f t="shared" si="1"/>
        <v>18500</v>
      </c>
      <c r="N79" s="38">
        <v>43552</v>
      </c>
      <c r="O79" s="37">
        <v>320514</v>
      </c>
      <c r="P79" s="37">
        <v>5180</v>
      </c>
      <c r="Q79" s="37">
        <f t="shared" si="4"/>
        <v>13320</v>
      </c>
      <c r="R79" s="38"/>
      <c r="S79" s="37"/>
      <c r="T79" s="37"/>
      <c r="U79" s="37"/>
      <c r="V79" s="69">
        <f>V78-Q80</f>
        <v>0</v>
      </c>
      <c r="W79" s="206" t="s">
        <v>36</v>
      </c>
    </row>
    <row r="80" spans="1:23" ht="15.75" thickBot="1" x14ac:dyDescent="0.3">
      <c r="A80" s="197"/>
      <c r="B80" s="201"/>
      <c r="C80" s="203"/>
      <c r="D80" s="205"/>
      <c r="E80" s="205"/>
      <c r="F80" s="199"/>
      <c r="G80" s="199"/>
      <c r="H80" s="199"/>
      <c r="I80" s="199"/>
      <c r="J80" s="199"/>
      <c r="K80" s="199"/>
      <c r="L80" s="39"/>
      <c r="M80" s="199"/>
      <c r="N80" s="40">
        <v>43648</v>
      </c>
      <c r="O80" s="39">
        <v>17738532</v>
      </c>
      <c r="P80" s="39">
        <v>13320</v>
      </c>
      <c r="Q80" s="39">
        <f>P80-Q79</f>
        <v>0</v>
      </c>
      <c r="R80" s="40"/>
      <c r="S80" s="39"/>
      <c r="T80" s="39"/>
      <c r="U80" s="39"/>
      <c r="V80" s="70">
        <f>V79-Q80</f>
        <v>0</v>
      </c>
      <c r="W80" s="207"/>
    </row>
    <row r="81" spans="1:23" ht="26.25" thickBot="1" x14ac:dyDescent="0.3">
      <c r="A81" s="51" t="s">
        <v>30</v>
      </c>
      <c r="B81" s="52">
        <v>3345</v>
      </c>
      <c r="C81" s="53">
        <v>43497</v>
      </c>
      <c r="D81" s="54">
        <v>43529</v>
      </c>
      <c r="E81" s="54" t="s">
        <v>32</v>
      </c>
      <c r="F81" s="55">
        <v>152310</v>
      </c>
      <c r="G81" s="55">
        <v>12600</v>
      </c>
      <c r="H81" s="55">
        <v>0</v>
      </c>
      <c r="I81" s="55"/>
      <c r="J81" s="55">
        <f t="shared" si="0"/>
        <v>139710</v>
      </c>
      <c r="K81" s="55">
        <v>3046.2000000000003</v>
      </c>
      <c r="L81" s="55"/>
      <c r="M81" s="55">
        <f t="shared" si="1"/>
        <v>136663.79999999999</v>
      </c>
      <c r="N81" s="54">
        <v>43648</v>
      </c>
      <c r="O81" s="55">
        <v>17738532</v>
      </c>
      <c r="P81" s="55">
        <v>136663.79999999999</v>
      </c>
      <c r="Q81" s="55">
        <f t="shared" si="4"/>
        <v>0</v>
      </c>
      <c r="R81" s="54"/>
      <c r="S81" s="55"/>
      <c r="T81" s="55"/>
      <c r="U81" s="55"/>
      <c r="V81" s="68">
        <f>V80-Q81</f>
        <v>0</v>
      </c>
      <c r="W81" s="89" t="s">
        <v>36</v>
      </c>
    </row>
    <row r="82" spans="1:23" ht="25.5" customHeight="1" x14ac:dyDescent="0.25">
      <c r="A82" s="196" t="s">
        <v>30</v>
      </c>
      <c r="B82" s="200">
        <v>3347</v>
      </c>
      <c r="C82" s="202">
        <v>43497</v>
      </c>
      <c r="D82" s="204">
        <v>43529</v>
      </c>
      <c r="E82" s="204" t="s">
        <v>32</v>
      </c>
      <c r="F82" s="198">
        <v>30000</v>
      </c>
      <c r="G82" s="198">
        <v>0</v>
      </c>
      <c r="H82" s="198">
        <v>11600</v>
      </c>
      <c r="I82" s="198"/>
      <c r="J82" s="198">
        <f t="shared" si="0"/>
        <v>18400</v>
      </c>
      <c r="K82" s="198">
        <v>600</v>
      </c>
      <c r="L82" s="37"/>
      <c r="M82" s="198">
        <f t="shared" si="1"/>
        <v>17800</v>
      </c>
      <c r="N82" s="38">
        <v>43552</v>
      </c>
      <c r="O82" s="37">
        <v>320514</v>
      </c>
      <c r="P82" s="37">
        <v>4984</v>
      </c>
      <c r="Q82" s="37">
        <f t="shared" si="4"/>
        <v>12816</v>
      </c>
      <c r="R82" s="38"/>
      <c r="S82" s="37"/>
      <c r="T82" s="37"/>
      <c r="U82" s="37"/>
      <c r="V82" s="211">
        <f>V81+Q83</f>
        <v>0</v>
      </c>
      <c r="W82" s="208" t="s">
        <v>36</v>
      </c>
    </row>
    <row r="83" spans="1:23" ht="15.75" thickBot="1" x14ac:dyDescent="0.3">
      <c r="A83" s="197"/>
      <c r="B83" s="201"/>
      <c r="C83" s="203"/>
      <c r="D83" s="205"/>
      <c r="E83" s="205"/>
      <c r="F83" s="199"/>
      <c r="G83" s="199"/>
      <c r="H83" s="199"/>
      <c r="I83" s="199"/>
      <c r="J83" s="199"/>
      <c r="K83" s="199"/>
      <c r="L83" s="39"/>
      <c r="M83" s="199"/>
      <c r="N83" s="40">
        <v>43648</v>
      </c>
      <c r="O83" s="39">
        <v>17738532</v>
      </c>
      <c r="P83" s="39">
        <v>12816</v>
      </c>
      <c r="Q83" s="39">
        <f>Q82-P83</f>
        <v>0</v>
      </c>
      <c r="R83" s="40"/>
      <c r="S83" s="39"/>
      <c r="T83" s="39"/>
      <c r="U83" s="39"/>
      <c r="V83" s="212"/>
      <c r="W83" s="209"/>
    </row>
    <row r="84" spans="1:23" ht="26.25" thickBot="1" x14ac:dyDescent="0.3">
      <c r="A84" s="51" t="s">
        <v>30</v>
      </c>
      <c r="B84" s="52">
        <v>3355</v>
      </c>
      <c r="C84" s="53">
        <v>43497</v>
      </c>
      <c r="D84" s="54">
        <v>43529</v>
      </c>
      <c r="E84" s="54" t="s">
        <v>32</v>
      </c>
      <c r="F84" s="55">
        <v>110010</v>
      </c>
      <c r="G84" s="55">
        <v>0</v>
      </c>
      <c r="H84" s="55">
        <v>0</v>
      </c>
      <c r="I84" s="55"/>
      <c r="J84" s="55">
        <f t="shared" si="0"/>
        <v>110010</v>
      </c>
      <c r="K84" s="55">
        <v>2200.2000000000003</v>
      </c>
      <c r="L84" s="55"/>
      <c r="M84" s="55">
        <f t="shared" si="1"/>
        <v>107809.8</v>
      </c>
      <c r="N84" s="54">
        <v>43648</v>
      </c>
      <c r="O84" s="55">
        <v>17738532</v>
      </c>
      <c r="P84" s="55">
        <v>107809.8</v>
      </c>
      <c r="Q84" s="55">
        <f t="shared" si="4"/>
        <v>0</v>
      </c>
      <c r="R84" s="54"/>
      <c r="S84" s="55"/>
      <c r="T84" s="55"/>
      <c r="U84" s="55"/>
      <c r="V84" s="68">
        <f>V82+Q84</f>
        <v>0</v>
      </c>
      <c r="W84" s="86" t="s">
        <v>36</v>
      </c>
    </row>
    <row r="85" spans="1:23" ht="25.5" customHeight="1" x14ac:dyDescent="0.25">
      <c r="A85" s="196" t="s">
        <v>30</v>
      </c>
      <c r="B85" s="200">
        <v>3141</v>
      </c>
      <c r="C85" s="202">
        <v>43497</v>
      </c>
      <c r="D85" s="204">
        <v>43529</v>
      </c>
      <c r="E85" s="204" t="s">
        <v>32</v>
      </c>
      <c r="F85" s="198">
        <v>30000</v>
      </c>
      <c r="G85" s="198">
        <v>0</v>
      </c>
      <c r="H85" s="198">
        <v>0</v>
      </c>
      <c r="I85" s="198"/>
      <c r="J85" s="198">
        <f t="shared" si="0"/>
        <v>30000</v>
      </c>
      <c r="K85" s="198">
        <v>600</v>
      </c>
      <c r="L85" s="37"/>
      <c r="M85" s="198">
        <f t="shared" si="1"/>
        <v>29400</v>
      </c>
      <c r="N85" s="38">
        <v>43552</v>
      </c>
      <c r="O85" s="37">
        <v>320514</v>
      </c>
      <c r="P85" s="37">
        <v>8232</v>
      </c>
      <c r="Q85" s="37">
        <f t="shared" si="4"/>
        <v>21168</v>
      </c>
      <c r="R85" s="38"/>
      <c r="S85" s="37"/>
      <c r="T85" s="37"/>
      <c r="U85" s="37"/>
      <c r="V85" s="211">
        <f>V84+Q86</f>
        <v>0</v>
      </c>
      <c r="W85" s="206" t="s">
        <v>36</v>
      </c>
    </row>
    <row r="86" spans="1:23" ht="15.75" thickBot="1" x14ac:dyDescent="0.3">
      <c r="A86" s="197"/>
      <c r="B86" s="201"/>
      <c r="C86" s="203"/>
      <c r="D86" s="205"/>
      <c r="E86" s="205"/>
      <c r="F86" s="199"/>
      <c r="G86" s="199"/>
      <c r="H86" s="199"/>
      <c r="I86" s="199"/>
      <c r="J86" s="199"/>
      <c r="K86" s="199"/>
      <c r="L86" s="39"/>
      <c r="M86" s="199"/>
      <c r="N86" s="40">
        <v>43648</v>
      </c>
      <c r="O86" s="39">
        <v>17738532</v>
      </c>
      <c r="P86" s="39">
        <v>21168</v>
      </c>
      <c r="Q86" s="39">
        <f>Q85-P86</f>
        <v>0</v>
      </c>
      <c r="R86" s="40"/>
      <c r="S86" s="39"/>
      <c r="T86" s="39"/>
      <c r="U86" s="39"/>
      <c r="V86" s="212"/>
      <c r="W86" s="207"/>
    </row>
    <row r="87" spans="1:23" ht="25.5" customHeight="1" x14ac:dyDescent="0.25">
      <c r="A87" s="196" t="s">
        <v>30</v>
      </c>
      <c r="B87" s="200">
        <v>3362</v>
      </c>
      <c r="C87" s="202">
        <v>43497</v>
      </c>
      <c r="D87" s="204">
        <v>43529</v>
      </c>
      <c r="E87" s="204" t="s">
        <v>32</v>
      </c>
      <c r="F87" s="198">
        <v>35000</v>
      </c>
      <c r="G87" s="198">
        <v>11600</v>
      </c>
      <c r="H87" s="198">
        <v>0</v>
      </c>
      <c r="I87" s="198"/>
      <c r="J87" s="198">
        <f t="shared" si="0"/>
        <v>23400</v>
      </c>
      <c r="K87" s="198">
        <v>700</v>
      </c>
      <c r="L87" s="37"/>
      <c r="M87" s="198">
        <f t="shared" si="1"/>
        <v>22700</v>
      </c>
      <c r="N87" s="38">
        <v>43552</v>
      </c>
      <c r="O87" s="37">
        <v>320514</v>
      </c>
      <c r="P87" s="37">
        <v>8626</v>
      </c>
      <c r="Q87" s="37">
        <f t="shared" si="4"/>
        <v>14074</v>
      </c>
      <c r="R87" s="38"/>
      <c r="S87" s="37"/>
      <c r="T87" s="37"/>
      <c r="U87" s="37"/>
      <c r="V87" s="211">
        <f>Q88+V85</f>
        <v>0</v>
      </c>
      <c r="W87" s="206" t="s">
        <v>36</v>
      </c>
    </row>
    <row r="88" spans="1:23" ht="15.75" thickBot="1" x14ac:dyDescent="0.3">
      <c r="A88" s="197"/>
      <c r="B88" s="201"/>
      <c r="C88" s="203"/>
      <c r="D88" s="205"/>
      <c r="E88" s="205"/>
      <c r="F88" s="199"/>
      <c r="G88" s="199"/>
      <c r="H88" s="199"/>
      <c r="I88" s="199"/>
      <c r="J88" s="199"/>
      <c r="K88" s="199"/>
      <c r="L88" s="39"/>
      <c r="M88" s="199"/>
      <c r="N88" s="40">
        <v>43648</v>
      </c>
      <c r="O88" s="39">
        <v>17738532</v>
      </c>
      <c r="P88" s="39">
        <v>14074</v>
      </c>
      <c r="Q88" s="39">
        <f>Q87-P88</f>
        <v>0</v>
      </c>
      <c r="R88" s="40"/>
      <c r="S88" s="39"/>
      <c r="T88" s="39"/>
      <c r="U88" s="39"/>
      <c r="V88" s="212"/>
      <c r="W88" s="207"/>
    </row>
    <row r="89" spans="1:23" ht="25.5" customHeight="1" x14ac:dyDescent="0.25">
      <c r="A89" s="196" t="s">
        <v>30</v>
      </c>
      <c r="B89" s="200">
        <v>3408</v>
      </c>
      <c r="C89" s="202">
        <v>43497</v>
      </c>
      <c r="D89" s="204">
        <v>43529</v>
      </c>
      <c r="E89" s="204" t="s">
        <v>32</v>
      </c>
      <c r="F89" s="198">
        <v>30000</v>
      </c>
      <c r="G89" s="198">
        <v>2900</v>
      </c>
      <c r="H89" s="198">
        <v>0</v>
      </c>
      <c r="I89" s="198"/>
      <c r="J89" s="198">
        <f t="shared" ref="J89:J172" si="5">F89-H89-G89-I89</f>
        <v>27100</v>
      </c>
      <c r="K89" s="198">
        <v>600</v>
      </c>
      <c r="L89" s="37"/>
      <c r="M89" s="198">
        <f t="shared" ref="M89:M172" si="6">J89-K89-L89</f>
        <v>26500</v>
      </c>
      <c r="N89" s="38">
        <v>43552</v>
      </c>
      <c r="O89" s="37">
        <v>320514</v>
      </c>
      <c r="P89" s="37">
        <v>7420</v>
      </c>
      <c r="Q89" s="37">
        <f t="shared" si="4"/>
        <v>19080</v>
      </c>
      <c r="R89" s="38"/>
      <c r="S89" s="37"/>
      <c r="T89" s="37"/>
      <c r="U89" s="37"/>
      <c r="V89" s="211">
        <f>Q90+V87</f>
        <v>0</v>
      </c>
      <c r="W89" s="206" t="s">
        <v>36</v>
      </c>
    </row>
    <row r="90" spans="1:23" ht="15.75" thickBot="1" x14ac:dyDescent="0.3">
      <c r="A90" s="197"/>
      <c r="B90" s="201"/>
      <c r="C90" s="203"/>
      <c r="D90" s="205"/>
      <c r="E90" s="205"/>
      <c r="F90" s="199"/>
      <c r="G90" s="199"/>
      <c r="H90" s="199"/>
      <c r="I90" s="199"/>
      <c r="J90" s="199"/>
      <c r="K90" s="199"/>
      <c r="L90" s="39"/>
      <c r="M90" s="199"/>
      <c r="N90" s="40">
        <v>43648</v>
      </c>
      <c r="O90" s="39">
        <v>17738532</v>
      </c>
      <c r="P90" s="39">
        <v>19080</v>
      </c>
      <c r="Q90" s="39">
        <f>Q89-P90</f>
        <v>0</v>
      </c>
      <c r="R90" s="40"/>
      <c r="S90" s="39"/>
      <c r="T90" s="39"/>
      <c r="U90" s="39"/>
      <c r="V90" s="212"/>
      <c r="W90" s="207"/>
    </row>
    <row r="91" spans="1:23" ht="25.5" customHeight="1" x14ac:dyDescent="0.25">
      <c r="A91" s="196" t="s">
        <v>30</v>
      </c>
      <c r="B91" s="200">
        <v>3391</v>
      </c>
      <c r="C91" s="202">
        <v>43497</v>
      </c>
      <c r="D91" s="204">
        <v>43529</v>
      </c>
      <c r="E91" s="204" t="s">
        <v>32</v>
      </c>
      <c r="F91" s="198">
        <v>30000</v>
      </c>
      <c r="G91" s="198">
        <v>2900</v>
      </c>
      <c r="H91" s="198">
        <v>0</v>
      </c>
      <c r="I91" s="198"/>
      <c r="J91" s="198">
        <f t="shared" si="5"/>
        <v>27100</v>
      </c>
      <c r="K91" s="198">
        <v>600</v>
      </c>
      <c r="L91" s="37"/>
      <c r="M91" s="198">
        <f t="shared" si="6"/>
        <v>26500</v>
      </c>
      <c r="N91" s="38">
        <v>43552</v>
      </c>
      <c r="O91" s="37">
        <v>320514</v>
      </c>
      <c r="P91" s="37">
        <v>7420</v>
      </c>
      <c r="Q91" s="37">
        <f t="shared" si="4"/>
        <v>19080</v>
      </c>
      <c r="R91" s="38"/>
      <c r="S91" s="37"/>
      <c r="T91" s="37"/>
      <c r="U91" s="37"/>
      <c r="V91" s="211">
        <f>Q92+V89</f>
        <v>0</v>
      </c>
      <c r="W91" s="210" t="s">
        <v>36</v>
      </c>
    </row>
    <row r="92" spans="1:23" ht="15.75" thickBot="1" x14ac:dyDescent="0.3">
      <c r="A92" s="197"/>
      <c r="B92" s="201"/>
      <c r="C92" s="203"/>
      <c r="D92" s="205"/>
      <c r="E92" s="205"/>
      <c r="F92" s="199"/>
      <c r="G92" s="199"/>
      <c r="H92" s="199"/>
      <c r="I92" s="199"/>
      <c r="J92" s="199"/>
      <c r="K92" s="199"/>
      <c r="L92" s="39"/>
      <c r="M92" s="199"/>
      <c r="N92" s="40">
        <v>43648</v>
      </c>
      <c r="O92" s="39">
        <v>17738532</v>
      </c>
      <c r="P92" s="39">
        <v>19080</v>
      </c>
      <c r="Q92" s="39">
        <f>Q91-P92</f>
        <v>0</v>
      </c>
      <c r="R92" s="40"/>
      <c r="S92" s="39"/>
      <c r="T92" s="39"/>
      <c r="U92" s="39"/>
      <c r="V92" s="212"/>
      <c r="W92" s="209"/>
    </row>
    <row r="93" spans="1:23" x14ac:dyDescent="0.25">
      <c r="A93" s="196" t="s">
        <v>30</v>
      </c>
      <c r="B93" s="200">
        <v>3375</v>
      </c>
      <c r="C93" s="202">
        <v>43497</v>
      </c>
      <c r="D93" s="204">
        <v>43529</v>
      </c>
      <c r="E93" s="204" t="s">
        <v>32</v>
      </c>
      <c r="F93" s="198">
        <v>30000</v>
      </c>
      <c r="G93" s="198">
        <v>3100</v>
      </c>
      <c r="H93" s="198">
        <v>0</v>
      </c>
      <c r="I93" s="198"/>
      <c r="J93" s="198">
        <f t="shared" si="5"/>
        <v>26900</v>
      </c>
      <c r="K93" s="198">
        <v>600</v>
      </c>
      <c r="L93" s="37"/>
      <c r="M93" s="198">
        <f t="shared" si="6"/>
        <v>26300</v>
      </c>
      <c r="N93" s="38">
        <v>43552</v>
      </c>
      <c r="O93" s="37">
        <v>320514</v>
      </c>
      <c r="P93" s="37">
        <v>7364</v>
      </c>
      <c r="Q93" s="37">
        <f t="shared" si="4"/>
        <v>18936</v>
      </c>
      <c r="R93" s="38"/>
      <c r="S93" s="37"/>
      <c r="T93" s="37"/>
      <c r="U93" s="37"/>
      <c r="V93" s="211">
        <f>Q94+V91</f>
        <v>0</v>
      </c>
      <c r="W93" s="206" t="s">
        <v>36</v>
      </c>
    </row>
    <row r="94" spans="1:23" ht="15.75" thickBot="1" x14ac:dyDescent="0.3">
      <c r="A94" s="197"/>
      <c r="B94" s="201"/>
      <c r="C94" s="203"/>
      <c r="D94" s="205"/>
      <c r="E94" s="205"/>
      <c r="F94" s="199"/>
      <c r="G94" s="199"/>
      <c r="H94" s="199"/>
      <c r="I94" s="199"/>
      <c r="J94" s="199"/>
      <c r="K94" s="199"/>
      <c r="L94" s="39"/>
      <c r="M94" s="199"/>
      <c r="N94" s="40">
        <v>43648</v>
      </c>
      <c r="O94" s="39">
        <v>17738532</v>
      </c>
      <c r="P94" s="39">
        <v>18936</v>
      </c>
      <c r="Q94" s="39">
        <f>Q93-P94</f>
        <v>0</v>
      </c>
      <c r="R94" s="40"/>
      <c r="S94" s="39"/>
      <c r="T94" s="39"/>
      <c r="U94" s="39"/>
      <c r="V94" s="212"/>
      <c r="W94" s="207"/>
    </row>
    <row r="95" spans="1:23" x14ac:dyDescent="0.25">
      <c r="A95" s="196" t="s">
        <v>30</v>
      </c>
      <c r="B95" s="200">
        <v>3389</v>
      </c>
      <c r="C95" s="202">
        <v>43497</v>
      </c>
      <c r="D95" s="204">
        <v>43529</v>
      </c>
      <c r="E95" s="204" t="s">
        <v>32</v>
      </c>
      <c r="F95" s="198">
        <v>30000</v>
      </c>
      <c r="G95" s="198">
        <v>11600</v>
      </c>
      <c r="H95" s="198">
        <v>0</v>
      </c>
      <c r="I95" s="198"/>
      <c r="J95" s="198">
        <f t="shared" si="5"/>
        <v>18400</v>
      </c>
      <c r="K95" s="198">
        <v>600</v>
      </c>
      <c r="L95" s="37"/>
      <c r="M95" s="198">
        <f t="shared" si="6"/>
        <v>17800</v>
      </c>
      <c r="N95" s="38">
        <v>43552</v>
      </c>
      <c r="O95" s="37">
        <v>320514</v>
      </c>
      <c r="P95" s="37">
        <v>4984</v>
      </c>
      <c r="Q95" s="37">
        <f t="shared" si="4"/>
        <v>12816</v>
      </c>
      <c r="R95" s="38"/>
      <c r="S95" s="37"/>
      <c r="T95" s="37"/>
      <c r="U95" s="37"/>
      <c r="V95" s="211">
        <f>Q96+V93</f>
        <v>0</v>
      </c>
      <c r="W95" s="206" t="s">
        <v>36</v>
      </c>
    </row>
    <row r="96" spans="1:23" ht="15.75" thickBot="1" x14ac:dyDescent="0.3">
      <c r="A96" s="197"/>
      <c r="B96" s="201"/>
      <c r="C96" s="203"/>
      <c r="D96" s="205"/>
      <c r="E96" s="205"/>
      <c r="F96" s="199"/>
      <c r="G96" s="199"/>
      <c r="H96" s="199"/>
      <c r="I96" s="199"/>
      <c r="J96" s="199"/>
      <c r="K96" s="199"/>
      <c r="L96" s="39"/>
      <c r="M96" s="199"/>
      <c r="N96" s="40">
        <v>43648</v>
      </c>
      <c r="O96" s="39">
        <v>17738532</v>
      </c>
      <c r="P96" s="39">
        <v>12816</v>
      </c>
      <c r="Q96" s="39">
        <f>Q95-P96</f>
        <v>0</v>
      </c>
      <c r="R96" s="40"/>
      <c r="S96" s="39"/>
      <c r="T96" s="39"/>
      <c r="U96" s="39"/>
      <c r="V96" s="212"/>
      <c r="W96" s="207"/>
    </row>
    <row r="97" spans="1:23" ht="26.25" thickBot="1" x14ac:dyDescent="0.3">
      <c r="A97" s="51" t="s">
        <v>30</v>
      </c>
      <c r="B97" s="52">
        <v>3368</v>
      </c>
      <c r="C97" s="53">
        <v>43497</v>
      </c>
      <c r="D97" s="54">
        <v>43529</v>
      </c>
      <c r="E97" s="54" t="s">
        <v>32</v>
      </c>
      <c r="F97" s="55">
        <v>152310</v>
      </c>
      <c r="G97" s="55">
        <v>0</v>
      </c>
      <c r="H97" s="55">
        <v>0</v>
      </c>
      <c r="I97" s="55"/>
      <c r="J97" s="55">
        <f t="shared" si="5"/>
        <v>152310</v>
      </c>
      <c r="K97" s="55">
        <v>3046.2000000000003</v>
      </c>
      <c r="L97" s="55"/>
      <c r="M97" s="55">
        <f t="shared" si="6"/>
        <v>149263.79999999999</v>
      </c>
      <c r="N97" s="54">
        <v>43648</v>
      </c>
      <c r="O97" s="55">
        <v>17738532</v>
      </c>
      <c r="P97" s="55">
        <v>149263.79999999999</v>
      </c>
      <c r="Q97" s="55">
        <f t="shared" si="4"/>
        <v>0</v>
      </c>
      <c r="R97" s="54"/>
      <c r="S97" s="55"/>
      <c r="T97" s="55"/>
      <c r="U97" s="55"/>
      <c r="V97" s="68">
        <f>Q97+V95</f>
        <v>0</v>
      </c>
      <c r="W97" s="88" t="s">
        <v>36</v>
      </c>
    </row>
    <row r="98" spans="1:23" ht="26.25" thickBot="1" x14ac:dyDescent="0.3">
      <c r="A98" s="51" t="s">
        <v>30</v>
      </c>
      <c r="B98" s="52">
        <v>3493</v>
      </c>
      <c r="C98" s="53">
        <v>43497</v>
      </c>
      <c r="D98" s="54">
        <v>43529</v>
      </c>
      <c r="E98" s="54" t="s">
        <v>32</v>
      </c>
      <c r="F98" s="55">
        <v>152310</v>
      </c>
      <c r="G98" s="55">
        <v>0</v>
      </c>
      <c r="H98" s="55">
        <v>0</v>
      </c>
      <c r="I98" s="55"/>
      <c r="J98" s="55">
        <f t="shared" si="5"/>
        <v>152310</v>
      </c>
      <c r="K98" s="55">
        <v>3046.2000000000003</v>
      </c>
      <c r="L98" s="55"/>
      <c r="M98" s="55">
        <f t="shared" si="6"/>
        <v>149263.79999999999</v>
      </c>
      <c r="N98" s="54">
        <v>43648</v>
      </c>
      <c r="O98" s="55">
        <v>17738532</v>
      </c>
      <c r="P98" s="55">
        <v>149263.79999999999</v>
      </c>
      <c r="Q98" s="55">
        <f t="shared" si="4"/>
        <v>0</v>
      </c>
      <c r="R98" s="54"/>
      <c r="S98" s="55"/>
      <c r="T98" s="55"/>
      <c r="U98" s="55"/>
      <c r="V98" s="68">
        <f>V97+Q98</f>
        <v>0</v>
      </c>
      <c r="W98" s="86" t="s">
        <v>36</v>
      </c>
    </row>
    <row r="99" spans="1:23" ht="26.25" thickBot="1" x14ac:dyDescent="0.3">
      <c r="A99" s="51" t="s">
        <v>30</v>
      </c>
      <c r="B99" s="52">
        <v>3497</v>
      </c>
      <c r="C99" s="53">
        <v>43497</v>
      </c>
      <c r="D99" s="54">
        <v>43529</v>
      </c>
      <c r="E99" s="54" t="s">
        <v>32</v>
      </c>
      <c r="F99" s="55">
        <v>152310</v>
      </c>
      <c r="G99" s="55">
        <v>0</v>
      </c>
      <c r="H99" s="55">
        <v>0</v>
      </c>
      <c r="I99" s="55"/>
      <c r="J99" s="55">
        <f t="shared" si="5"/>
        <v>152310</v>
      </c>
      <c r="K99" s="55">
        <v>3046.2000000000003</v>
      </c>
      <c r="L99" s="55"/>
      <c r="M99" s="55">
        <f t="shared" si="6"/>
        <v>149263.79999999999</v>
      </c>
      <c r="N99" s="54">
        <v>43648</v>
      </c>
      <c r="O99" s="55">
        <v>17738532</v>
      </c>
      <c r="P99" s="55">
        <v>149263.79999999999</v>
      </c>
      <c r="Q99" s="55">
        <f t="shared" si="4"/>
        <v>0</v>
      </c>
      <c r="R99" s="54"/>
      <c r="S99" s="55"/>
      <c r="T99" s="55"/>
      <c r="U99" s="55"/>
      <c r="V99" s="68">
        <f t="shared" ref="V99:V112" si="7">V98+Q99</f>
        <v>0</v>
      </c>
      <c r="W99" s="86" t="s">
        <v>36</v>
      </c>
    </row>
    <row r="100" spans="1:23" ht="26.25" thickBot="1" x14ac:dyDescent="0.3">
      <c r="A100" s="51" t="s">
        <v>30</v>
      </c>
      <c r="B100" s="52">
        <v>3487</v>
      </c>
      <c r="C100" s="53">
        <v>43497</v>
      </c>
      <c r="D100" s="54">
        <v>43529</v>
      </c>
      <c r="E100" s="54" t="s">
        <v>32</v>
      </c>
      <c r="F100" s="55">
        <v>152310</v>
      </c>
      <c r="G100" s="55">
        <v>0</v>
      </c>
      <c r="H100" s="55">
        <v>0</v>
      </c>
      <c r="I100" s="55"/>
      <c r="J100" s="55">
        <f t="shared" si="5"/>
        <v>152310</v>
      </c>
      <c r="K100" s="55">
        <v>3046.2000000000003</v>
      </c>
      <c r="L100" s="55"/>
      <c r="M100" s="55">
        <f t="shared" si="6"/>
        <v>149263.79999999999</v>
      </c>
      <c r="N100" s="54">
        <v>43648</v>
      </c>
      <c r="O100" s="55">
        <v>17738532</v>
      </c>
      <c r="P100" s="55">
        <v>149263.79999999999</v>
      </c>
      <c r="Q100" s="55">
        <f t="shared" si="4"/>
        <v>0</v>
      </c>
      <c r="R100" s="54"/>
      <c r="S100" s="55"/>
      <c r="T100" s="55"/>
      <c r="U100" s="55"/>
      <c r="V100" s="68">
        <f t="shared" si="7"/>
        <v>0</v>
      </c>
      <c r="W100" s="86" t="s">
        <v>36</v>
      </c>
    </row>
    <row r="101" spans="1:23" ht="26.25" thickBot="1" x14ac:dyDescent="0.3">
      <c r="A101" s="51" t="s">
        <v>30</v>
      </c>
      <c r="B101" s="52">
        <v>3435</v>
      </c>
      <c r="C101" s="53">
        <v>43497</v>
      </c>
      <c r="D101" s="54">
        <v>43529</v>
      </c>
      <c r="E101" s="54" t="s">
        <v>32</v>
      </c>
      <c r="F101" s="55">
        <v>152310</v>
      </c>
      <c r="G101" s="55">
        <v>0</v>
      </c>
      <c r="H101" s="55">
        <v>0</v>
      </c>
      <c r="I101" s="55"/>
      <c r="J101" s="55">
        <f t="shared" si="5"/>
        <v>152310</v>
      </c>
      <c r="K101" s="55">
        <v>3046.2000000000003</v>
      </c>
      <c r="L101" s="55"/>
      <c r="M101" s="55">
        <f t="shared" si="6"/>
        <v>149263.79999999999</v>
      </c>
      <c r="N101" s="54">
        <v>43648</v>
      </c>
      <c r="O101" s="55">
        <v>17738532</v>
      </c>
      <c r="P101" s="55">
        <v>149263.79999999999</v>
      </c>
      <c r="Q101" s="55">
        <f t="shared" si="4"/>
        <v>0</v>
      </c>
      <c r="R101" s="54"/>
      <c r="S101" s="55"/>
      <c r="T101" s="55"/>
      <c r="U101" s="55"/>
      <c r="V101" s="68">
        <f t="shared" si="7"/>
        <v>0</v>
      </c>
      <c r="W101" s="86" t="s">
        <v>36</v>
      </c>
    </row>
    <row r="102" spans="1:23" ht="26.25" thickBot="1" x14ac:dyDescent="0.3">
      <c r="A102" s="51" t="s">
        <v>30</v>
      </c>
      <c r="B102" s="52">
        <v>3496</v>
      </c>
      <c r="C102" s="53">
        <v>43497</v>
      </c>
      <c r="D102" s="54">
        <v>43529</v>
      </c>
      <c r="E102" s="54" t="s">
        <v>32</v>
      </c>
      <c r="F102" s="55">
        <v>152310</v>
      </c>
      <c r="G102" s="55">
        <v>0</v>
      </c>
      <c r="H102" s="55">
        <v>12600</v>
      </c>
      <c r="I102" s="55"/>
      <c r="J102" s="55">
        <f t="shared" si="5"/>
        <v>139710</v>
      </c>
      <c r="K102" s="55">
        <v>3046.2000000000003</v>
      </c>
      <c r="L102" s="55"/>
      <c r="M102" s="55">
        <f t="shared" si="6"/>
        <v>136663.79999999999</v>
      </c>
      <c r="N102" s="54">
        <v>43552</v>
      </c>
      <c r="O102" s="55">
        <v>320514</v>
      </c>
      <c r="P102" s="55">
        <v>136663.79999999999</v>
      </c>
      <c r="Q102" s="55">
        <f t="shared" si="4"/>
        <v>0</v>
      </c>
      <c r="R102" s="54"/>
      <c r="S102" s="55"/>
      <c r="T102" s="55"/>
      <c r="U102" s="55"/>
      <c r="V102" s="68">
        <f t="shared" si="7"/>
        <v>0</v>
      </c>
      <c r="W102" s="86" t="s">
        <v>43</v>
      </c>
    </row>
    <row r="103" spans="1:23" ht="26.25" thickBot="1" x14ac:dyDescent="0.3">
      <c r="A103" s="51" t="s">
        <v>30</v>
      </c>
      <c r="B103" s="52">
        <v>3443</v>
      </c>
      <c r="C103" s="53">
        <v>43497</v>
      </c>
      <c r="D103" s="54">
        <v>43529</v>
      </c>
      <c r="E103" s="54" t="s">
        <v>32</v>
      </c>
      <c r="F103" s="55">
        <v>152310</v>
      </c>
      <c r="G103" s="55">
        <v>0</v>
      </c>
      <c r="H103" s="55">
        <v>0</v>
      </c>
      <c r="I103" s="55"/>
      <c r="J103" s="55">
        <f t="shared" si="5"/>
        <v>152310</v>
      </c>
      <c r="K103" s="55">
        <v>3046.2000000000003</v>
      </c>
      <c r="L103" s="55"/>
      <c r="M103" s="55">
        <f t="shared" si="6"/>
        <v>149263.79999999999</v>
      </c>
      <c r="N103" s="54">
        <v>43648</v>
      </c>
      <c r="O103" s="55">
        <v>17738532</v>
      </c>
      <c r="P103" s="55">
        <v>149263.79999999999</v>
      </c>
      <c r="Q103" s="55">
        <f t="shared" si="4"/>
        <v>0</v>
      </c>
      <c r="R103" s="54"/>
      <c r="S103" s="55"/>
      <c r="T103" s="55"/>
      <c r="U103" s="55"/>
      <c r="V103" s="68">
        <f t="shared" si="7"/>
        <v>0</v>
      </c>
      <c r="W103" s="86" t="s">
        <v>36</v>
      </c>
    </row>
    <row r="104" spans="1:23" ht="26.25" thickBot="1" x14ac:dyDescent="0.3">
      <c r="A104" s="51" t="s">
        <v>30</v>
      </c>
      <c r="B104" s="52">
        <v>3438</v>
      </c>
      <c r="C104" s="53">
        <v>43497</v>
      </c>
      <c r="D104" s="54">
        <v>43529</v>
      </c>
      <c r="E104" s="54" t="s">
        <v>32</v>
      </c>
      <c r="F104" s="55">
        <v>152310</v>
      </c>
      <c r="G104" s="55">
        <v>0</v>
      </c>
      <c r="H104" s="55">
        <v>0</v>
      </c>
      <c r="I104" s="55"/>
      <c r="J104" s="55">
        <f t="shared" si="5"/>
        <v>152310</v>
      </c>
      <c r="K104" s="55">
        <v>3046.2000000000003</v>
      </c>
      <c r="L104" s="55"/>
      <c r="M104" s="55">
        <f t="shared" si="6"/>
        <v>149263.79999999999</v>
      </c>
      <c r="N104" s="54">
        <v>43648</v>
      </c>
      <c r="O104" s="55">
        <v>17738532</v>
      </c>
      <c r="P104" s="55">
        <v>149263.79999999999</v>
      </c>
      <c r="Q104" s="55">
        <f t="shared" si="4"/>
        <v>0</v>
      </c>
      <c r="R104" s="54"/>
      <c r="S104" s="55"/>
      <c r="T104" s="55"/>
      <c r="U104" s="55"/>
      <c r="V104" s="68">
        <f t="shared" si="7"/>
        <v>0</v>
      </c>
      <c r="W104" s="86" t="s">
        <v>36</v>
      </c>
    </row>
    <row r="105" spans="1:23" ht="26.25" thickBot="1" x14ac:dyDescent="0.3">
      <c r="A105" s="51" t="s">
        <v>30</v>
      </c>
      <c r="B105" s="52">
        <v>3452</v>
      </c>
      <c r="C105" s="53">
        <v>43497</v>
      </c>
      <c r="D105" s="54">
        <v>43529</v>
      </c>
      <c r="E105" s="54" t="s">
        <v>32</v>
      </c>
      <c r="F105" s="55">
        <v>152310</v>
      </c>
      <c r="G105" s="55">
        <v>0</v>
      </c>
      <c r="H105" s="55">
        <v>0</v>
      </c>
      <c r="I105" s="55"/>
      <c r="J105" s="55">
        <f t="shared" si="5"/>
        <v>152310</v>
      </c>
      <c r="K105" s="55">
        <v>3046.2000000000003</v>
      </c>
      <c r="L105" s="55"/>
      <c r="M105" s="55">
        <f t="shared" si="6"/>
        <v>149263.79999999999</v>
      </c>
      <c r="N105" s="54">
        <v>43648</v>
      </c>
      <c r="O105" s="55">
        <v>17738532</v>
      </c>
      <c r="P105" s="55">
        <v>149263.79999999999</v>
      </c>
      <c r="Q105" s="55">
        <f t="shared" si="4"/>
        <v>0</v>
      </c>
      <c r="R105" s="54"/>
      <c r="S105" s="55"/>
      <c r="T105" s="55"/>
      <c r="U105" s="55"/>
      <c r="V105" s="68">
        <f t="shared" si="7"/>
        <v>0</v>
      </c>
      <c r="W105" s="86" t="s">
        <v>36</v>
      </c>
    </row>
    <row r="106" spans="1:23" ht="26.25" thickBot="1" x14ac:dyDescent="0.3">
      <c r="A106" s="51" t="s">
        <v>30</v>
      </c>
      <c r="B106" s="52">
        <v>3465</v>
      </c>
      <c r="C106" s="53">
        <v>43497</v>
      </c>
      <c r="D106" s="54">
        <v>43529</v>
      </c>
      <c r="E106" s="54" t="s">
        <v>32</v>
      </c>
      <c r="F106" s="55">
        <v>152310</v>
      </c>
      <c r="G106" s="55">
        <v>0</v>
      </c>
      <c r="H106" s="55">
        <v>0</v>
      </c>
      <c r="I106" s="55"/>
      <c r="J106" s="55">
        <f t="shared" si="5"/>
        <v>152310</v>
      </c>
      <c r="K106" s="55">
        <v>3046.2000000000003</v>
      </c>
      <c r="L106" s="55"/>
      <c r="M106" s="55">
        <f t="shared" si="6"/>
        <v>149263.79999999999</v>
      </c>
      <c r="N106" s="54">
        <v>43648</v>
      </c>
      <c r="O106" s="55">
        <v>17738532</v>
      </c>
      <c r="P106" s="55">
        <v>149263.79999999999</v>
      </c>
      <c r="Q106" s="55">
        <f t="shared" si="4"/>
        <v>0</v>
      </c>
      <c r="R106" s="54"/>
      <c r="S106" s="55"/>
      <c r="T106" s="55"/>
      <c r="U106" s="55"/>
      <c r="V106" s="68">
        <f t="shared" si="7"/>
        <v>0</v>
      </c>
      <c r="W106" s="86" t="s">
        <v>36</v>
      </c>
    </row>
    <row r="107" spans="1:23" ht="26.25" thickBot="1" x14ac:dyDescent="0.3">
      <c r="A107" s="51" t="s">
        <v>30</v>
      </c>
      <c r="B107" s="52">
        <v>3545</v>
      </c>
      <c r="C107" s="53">
        <v>43497</v>
      </c>
      <c r="D107" s="54">
        <v>43529</v>
      </c>
      <c r="E107" s="54" t="s">
        <v>32</v>
      </c>
      <c r="F107" s="55">
        <v>152310</v>
      </c>
      <c r="G107" s="55">
        <v>0</v>
      </c>
      <c r="H107" s="55">
        <v>0</v>
      </c>
      <c r="I107" s="55"/>
      <c r="J107" s="55">
        <f t="shared" si="5"/>
        <v>152310</v>
      </c>
      <c r="K107" s="55">
        <v>3046.2000000000003</v>
      </c>
      <c r="L107" s="55"/>
      <c r="M107" s="55">
        <f t="shared" si="6"/>
        <v>149263.79999999999</v>
      </c>
      <c r="N107" s="54">
        <v>43648</v>
      </c>
      <c r="O107" s="55">
        <v>17738532</v>
      </c>
      <c r="P107" s="55">
        <v>149263.79999999999</v>
      </c>
      <c r="Q107" s="55">
        <f t="shared" si="4"/>
        <v>0</v>
      </c>
      <c r="R107" s="54"/>
      <c r="S107" s="55"/>
      <c r="T107" s="55"/>
      <c r="U107" s="55"/>
      <c r="V107" s="68">
        <f>V106+Q107</f>
        <v>0</v>
      </c>
      <c r="W107" s="86" t="s">
        <v>36</v>
      </c>
    </row>
    <row r="108" spans="1:23" ht="26.25" thickBot="1" x14ac:dyDescent="0.3">
      <c r="A108" s="51" t="s">
        <v>30</v>
      </c>
      <c r="B108" s="52">
        <v>3531</v>
      </c>
      <c r="C108" s="53">
        <v>43497</v>
      </c>
      <c r="D108" s="54">
        <v>43529</v>
      </c>
      <c r="E108" s="54" t="s">
        <v>32</v>
      </c>
      <c r="F108" s="55">
        <v>152310</v>
      </c>
      <c r="G108" s="55">
        <v>0</v>
      </c>
      <c r="H108" s="55">
        <v>0</v>
      </c>
      <c r="I108" s="55"/>
      <c r="J108" s="55">
        <f t="shared" si="5"/>
        <v>152310</v>
      </c>
      <c r="K108" s="55">
        <v>3046.2000000000003</v>
      </c>
      <c r="L108" s="55"/>
      <c r="M108" s="55">
        <f t="shared" si="6"/>
        <v>149263.79999999999</v>
      </c>
      <c r="N108" s="54">
        <v>43648</v>
      </c>
      <c r="O108" s="55">
        <v>17738532</v>
      </c>
      <c r="P108" s="55">
        <v>149263.79999999999</v>
      </c>
      <c r="Q108" s="55">
        <f t="shared" si="4"/>
        <v>0</v>
      </c>
      <c r="R108" s="54"/>
      <c r="S108" s="55"/>
      <c r="T108" s="55"/>
      <c r="U108" s="55"/>
      <c r="V108" s="68">
        <f t="shared" si="7"/>
        <v>0</v>
      </c>
      <c r="W108" s="86" t="s">
        <v>36</v>
      </c>
    </row>
    <row r="109" spans="1:23" ht="26.25" thickBot="1" x14ac:dyDescent="0.3">
      <c r="A109" s="51" t="s">
        <v>30</v>
      </c>
      <c r="B109" s="52">
        <v>3543</v>
      </c>
      <c r="C109" s="53">
        <v>43497</v>
      </c>
      <c r="D109" s="54">
        <v>43529</v>
      </c>
      <c r="E109" s="54" t="s">
        <v>32</v>
      </c>
      <c r="F109" s="55">
        <v>242300</v>
      </c>
      <c r="G109" s="55">
        <v>41900</v>
      </c>
      <c r="H109" s="55">
        <v>0</v>
      </c>
      <c r="I109" s="55"/>
      <c r="J109" s="55">
        <f t="shared" si="5"/>
        <v>200400</v>
      </c>
      <c r="K109" s="55">
        <v>4846</v>
      </c>
      <c r="L109" s="55"/>
      <c r="M109" s="55">
        <f t="shared" si="6"/>
        <v>195554</v>
      </c>
      <c r="N109" s="54">
        <v>43648</v>
      </c>
      <c r="O109" s="55">
        <v>17738532</v>
      </c>
      <c r="P109" s="55">
        <v>195554</v>
      </c>
      <c r="Q109" s="55">
        <f t="shared" si="4"/>
        <v>0</v>
      </c>
      <c r="R109" s="54"/>
      <c r="S109" s="55"/>
      <c r="T109" s="55"/>
      <c r="U109" s="55"/>
      <c r="V109" s="68">
        <f t="shared" si="7"/>
        <v>0</v>
      </c>
      <c r="W109" s="86" t="s">
        <v>36</v>
      </c>
    </row>
    <row r="110" spans="1:23" ht="26.25" thickBot="1" x14ac:dyDescent="0.3">
      <c r="A110" s="51" t="s">
        <v>30</v>
      </c>
      <c r="B110" s="52">
        <v>3553</v>
      </c>
      <c r="C110" s="53">
        <v>43497</v>
      </c>
      <c r="D110" s="54">
        <v>43529</v>
      </c>
      <c r="E110" s="54" t="s">
        <v>32</v>
      </c>
      <c r="F110" s="55">
        <v>152310</v>
      </c>
      <c r="G110" s="55">
        <v>0</v>
      </c>
      <c r="H110" s="55">
        <v>0</v>
      </c>
      <c r="I110" s="55"/>
      <c r="J110" s="55">
        <f t="shared" si="5"/>
        <v>152310</v>
      </c>
      <c r="K110" s="55">
        <v>3046.2000000000003</v>
      </c>
      <c r="L110" s="55"/>
      <c r="M110" s="55">
        <f t="shared" si="6"/>
        <v>149263.79999999999</v>
      </c>
      <c r="N110" s="54">
        <v>43648</v>
      </c>
      <c r="O110" s="55">
        <v>17738532</v>
      </c>
      <c r="P110" s="55">
        <v>149263.79999999999</v>
      </c>
      <c r="Q110" s="55">
        <f t="shared" si="4"/>
        <v>0</v>
      </c>
      <c r="R110" s="54"/>
      <c r="S110" s="55"/>
      <c r="T110" s="55"/>
      <c r="U110" s="55"/>
      <c r="V110" s="68">
        <f t="shared" si="7"/>
        <v>0</v>
      </c>
      <c r="W110" s="86" t="s">
        <v>36</v>
      </c>
    </row>
    <row r="111" spans="1:23" ht="26.25" thickBot="1" x14ac:dyDescent="0.3">
      <c r="A111" s="51" t="s">
        <v>30</v>
      </c>
      <c r="B111" s="52">
        <v>3517</v>
      </c>
      <c r="C111" s="53">
        <v>43497</v>
      </c>
      <c r="D111" s="54">
        <v>43529</v>
      </c>
      <c r="E111" s="54" t="s">
        <v>32</v>
      </c>
      <c r="F111" s="55">
        <v>152310</v>
      </c>
      <c r="G111" s="55">
        <v>0</v>
      </c>
      <c r="H111" s="55">
        <v>0</v>
      </c>
      <c r="I111" s="55"/>
      <c r="J111" s="55">
        <f t="shared" si="5"/>
        <v>152310</v>
      </c>
      <c r="K111" s="55">
        <v>3046.2000000000003</v>
      </c>
      <c r="L111" s="55"/>
      <c r="M111" s="55">
        <f t="shared" si="6"/>
        <v>149263.79999999999</v>
      </c>
      <c r="N111" s="54">
        <v>43648</v>
      </c>
      <c r="O111" s="55">
        <v>17738532</v>
      </c>
      <c r="P111" s="55">
        <v>149263.79999999999</v>
      </c>
      <c r="Q111" s="55">
        <f t="shared" si="4"/>
        <v>0</v>
      </c>
      <c r="R111" s="54"/>
      <c r="S111" s="55"/>
      <c r="T111" s="55"/>
      <c r="U111" s="55"/>
      <c r="V111" s="68">
        <f t="shared" si="7"/>
        <v>0</v>
      </c>
      <c r="W111" s="86" t="s">
        <v>36</v>
      </c>
    </row>
    <row r="112" spans="1:23" ht="26.25" thickBot="1" x14ac:dyDescent="0.3">
      <c r="A112" s="51" t="s">
        <v>30</v>
      </c>
      <c r="B112" s="52">
        <v>3519</v>
      </c>
      <c r="C112" s="53">
        <v>43497</v>
      </c>
      <c r="D112" s="54">
        <v>43529</v>
      </c>
      <c r="E112" s="54" t="s">
        <v>32</v>
      </c>
      <c r="F112" s="55">
        <v>110010</v>
      </c>
      <c r="G112" s="55">
        <v>12800</v>
      </c>
      <c r="H112" s="55">
        <v>0</v>
      </c>
      <c r="I112" s="55"/>
      <c r="J112" s="55">
        <f t="shared" si="5"/>
        <v>97210</v>
      </c>
      <c r="K112" s="55">
        <v>2200.2000000000003</v>
      </c>
      <c r="L112" s="55"/>
      <c r="M112" s="55">
        <f t="shared" si="6"/>
        <v>95009.8</v>
      </c>
      <c r="N112" s="54">
        <v>43648</v>
      </c>
      <c r="O112" s="55">
        <v>17738532</v>
      </c>
      <c r="P112" s="55">
        <v>95009.8</v>
      </c>
      <c r="Q112" s="55">
        <f t="shared" si="4"/>
        <v>0</v>
      </c>
      <c r="R112" s="54"/>
      <c r="S112" s="55"/>
      <c r="T112" s="55"/>
      <c r="U112" s="55"/>
      <c r="V112" s="68">
        <f t="shared" si="7"/>
        <v>0</v>
      </c>
      <c r="W112" s="86" t="s">
        <v>36</v>
      </c>
    </row>
    <row r="113" spans="1:23" x14ac:dyDescent="0.25">
      <c r="A113" s="196" t="s">
        <v>30</v>
      </c>
      <c r="B113" s="200">
        <v>3583</v>
      </c>
      <c r="C113" s="202">
        <v>43497</v>
      </c>
      <c r="D113" s="204">
        <v>43529</v>
      </c>
      <c r="E113" s="204" t="s">
        <v>32</v>
      </c>
      <c r="F113" s="198">
        <v>30000</v>
      </c>
      <c r="G113" s="198">
        <v>3100</v>
      </c>
      <c r="H113" s="198">
        <v>0</v>
      </c>
      <c r="I113" s="198"/>
      <c r="J113" s="198">
        <f t="shared" si="5"/>
        <v>26900</v>
      </c>
      <c r="K113" s="198">
        <v>600</v>
      </c>
      <c r="L113" s="37"/>
      <c r="M113" s="198">
        <f t="shared" si="6"/>
        <v>26300</v>
      </c>
      <c r="N113" s="38">
        <v>43552</v>
      </c>
      <c r="O113" s="37">
        <v>320514</v>
      </c>
      <c r="P113" s="37">
        <v>7364</v>
      </c>
      <c r="Q113" s="37">
        <f t="shared" si="4"/>
        <v>18936</v>
      </c>
      <c r="R113" s="38"/>
      <c r="S113" s="37"/>
      <c r="T113" s="37"/>
      <c r="U113" s="37"/>
      <c r="V113" s="211">
        <f>V112+Q114</f>
        <v>0</v>
      </c>
      <c r="W113" s="206" t="s">
        <v>36</v>
      </c>
    </row>
    <row r="114" spans="1:23" ht="15.75" thickBot="1" x14ac:dyDescent="0.3">
      <c r="A114" s="197"/>
      <c r="B114" s="201"/>
      <c r="C114" s="203"/>
      <c r="D114" s="205"/>
      <c r="E114" s="205"/>
      <c r="F114" s="199"/>
      <c r="G114" s="199"/>
      <c r="H114" s="199"/>
      <c r="I114" s="199"/>
      <c r="J114" s="199"/>
      <c r="K114" s="199"/>
      <c r="L114" s="39"/>
      <c r="M114" s="199"/>
      <c r="N114" s="40">
        <v>43648</v>
      </c>
      <c r="O114" s="39">
        <v>17738532</v>
      </c>
      <c r="P114" s="39">
        <v>18936</v>
      </c>
      <c r="Q114" s="39">
        <f>Q113-P114</f>
        <v>0</v>
      </c>
      <c r="R114" s="40"/>
      <c r="S114" s="39"/>
      <c r="T114" s="39"/>
      <c r="U114" s="39"/>
      <c r="V114" s="212"/>
      <c r="W114" s="207"/>
    </row>
    <row r="115" spans="1:23" ht="26.25" thickBot="1" x14ac:dyDescent="0.3">
      <c r="A115" s="51" t="s">
        <v>30</v>
      </c>
      <c r="B115" s="52">
        <v>3569</v>
      </c>
      <c r="C115" s="53">
        <v>43497</v>
      </c>
      <c r="D115" s="54">
        <v>43529</v>
      </c>
      <c r="E115" s="54" t="s">
        <v>32</v>
      </c>
      <c r="F115" s="55">
        <v>110010</v>
      </c>
      <c r="G115" s="55">
        <v>0</v>
      </c>
      <c r="H115" s="55">
        <v>0</v>
      </c>
      <c r="I115" s="55"/>
      <c r="J115" s="55">
        <f t="shared" si="5"/>
        <v>110010</v>
      </c>
      <c r="K115" s="55">
        <v>2200.2000000000003</v>
      </c>
      <c r="L115" s="55"/>
      <c r="M115" s="55">
        <f t="shared" si="6"/>
        <v>107809.8</v>
      </c>
      <c r="N115" s="54">
        <v>43648</v>
      </c>
      <c r="O115" s="55">
        <v>17738532</v>
      </c>
      <c r="P115" s="55">
        <v>107809.8</v>
      </c>
      <c r="Q115" s="72">
        <f t="shared" si="4"/>
        <v>0</v>
      </c>
      <c r="R115" s="73"/>
      <c r="S115" s="55"/>
      <c r="T115" s="55"/>
      <c r="U115" s="55"/>
      <c r="V115" s="68">
        <f>V113+Q115</f>
        <v>0</v>
      </c>
      <c r="W115" s="86" t="s">
        <v>36</v>
      </c>
    </row>
    <row r="116" spans="1:23" ht="26.25" thickBot="1" x14ac:dyDescent="0.3">
      <c r="A116" s="51" t="s">
        <v>30</v>
      </c>
      <c r="B116" s="52">
        <v>3524</v>
      </c>
      <c r="C116" s="53">
        <v>43497</v>
      </c>
      <c r="D116" s="54">
        <v>43529</v>
      </c>
      <c r="E116" s="54" t="s">
        <v>32</v>
      </c>
      <c r="F116" s="55">
        <v>152310</v>
      </c>
      <c r="G116" s="55">
        <v>0</v>
      </c>
      <c r="H116" s="55">
        <v>0</v>
      </c>
      <c r="I116" s="55"/>
      <c r="J116" s="55">
        <f t="shared" si="5"/>
        <v>152310</v>
      </c>
      <c r="K116" s="55">
        <v>3046.2000000000003</v>
      </c>
      <c r="L116" s="55"/>
      <c r="M116" s="55">
        <f t="shared" si="6"/>
        <v>149263.79999999999</v>
      </c>
      <c r="N116" s="54">
        <v>43648</v>
      </c>
      <c r="O116" s="55">
        <v>17738532</v>
      </c>
      <c r="P116" s="55">
        <v>149263.79999999999</v>
      </c>
      <c r="Q116" s="55">
        <f t="shared" si="4"/>
        <v>0</v>
      </c>
      <c r="R116" s="54"/>
      <c r="S116" s="55"/>
      <c r="T116" s="55"/>
      <c r="U116" s="55"/>
      <c r="V116" s="68">
        <f>V115+Q116</f>
        <v>0</v>
      </c>
      <c r="W116" s="86" t="s">
        <v>36</v>
      </c>
    </row>
    <row r="117" spans="1:23" x14ac:dyDescent="0.25">
      <c r="A117" s="228" t="s">
        <v>30</v>
      </c>
      <c r="B117" s="230">
        <v>3663</v>
      </c>
      <c r="C117" s="232">
        <v>43497</v>
      </c>
      <c r="D117" s="224">
        <v>43529</v>
      </c>
      <c r="E117" s="224" t="s">
        <v>32</v>
      </c>
      <c r="F117" s="226">
        <v>30000</v>
      </c>
      <c r="G117" s="226">
        <v>20000</v>
      </c>
      <c r="H117" s="226">
        <v>0</v>
      </c>
      <c r="I117" s="226"/>
      <c r="J117" s="226">
        <f t="shared" si="5"/>
        <v>10000</v>
      </c>
      <c r="K117" s="226">
        <v>600</v>
      </c>
      <c r="L117" s="37"/>
      <c r="M117" s="226">
        <f t="shared" si="6"/>
        <v>9400</v>
      </c>
      <c r="N117" s="38">
        <v>43552</v>
      </c>
      <c r="O117" s="37">
        <v>320514</v>
      </c>
      <c r="P117" s="37">
        <v>2632</v>
      </c>
      <c r="Q117" s="37">
        <f t="shared" si="4"/>
        <v>6768</v>
      </c>
      <c r="R117" s="38"/>
      <c r="S117" s="37"/>
      <c r="T117" s="37"/>
      <c r="U117" s="37"/>
      <c r="V117" s="215">
        <f>V116+Q118</f>
        <v>0</v>
      </c>
      <c r="W117" s="206" t="s">
        <v>36</v>
      </c>
    </row>
    <row r="118" spans="1:23" ht="15.75" thickBot="1" x14ac:dyDescent="0.3">
      <c r="A118" s="229"/>
      <c r="B118" s="231"/>
      <c r="C118" s="233"/>
      <c r="D118" s="225"/>
      <c r="E118" s="225"/>
      <c r="F118" s="227"/>
      <c r="G118" s="227"/>
      <c r="H118" s="227"/>
      <c r="I118" s="227"/>
      <c r="J118" s="227"/>
      <c r="K118" s="227"/>
      <c r="L118" s="39"/>
      <c r="M118" s="227"/>
      <c r="N118" s="40">
        <v>43648</v>
      </c>
      <c r="O118" s="39">
        <v>17738532</v>
      </c>
      <c r="P118" s="39">
        <v>6768</v>
      </c>
      <c r="Q118" s="39">
        <f>Q117-P118</f>
        <v>0</v>
      </c>
      <c r="R118" s="40"/>
      <c r="S118" s="39"/>
      <c r="T118" s="39"/>
      <c r="U118" s="39"/>
      <c r="V118" s="216"/>
      <c r="W118" s="207"/>
    </row>
    <row r="119" spans="1:23" x14ac:dyDescent="0.25">
      <c r="A119" s="196" t="s">
        <v>30</v>
      </c>
      <c r="B119" s="200">
        <v>3599</v>
      </c>
      <c r="C119" s="202">
        <v>43497</v>
      </c>
      <c r="D119" s="204">
        <v>43529</v>
      </c>
      <c r="E119" s="204" t="s">
        <v>32</v>
      </c>
      <c r="F119" s="198">
        <v>30000</v>
      </c>
      <c r="G119" s="198">
        <v>3100</v>
      </c>
      <c r="H119" s="198">
        <v>0</v>
      </c>
      <c r="I119" s="198"/>
      <c r="J119" s="198">
        <f t="shared" si="5"/>
        <v>26900</v>
      </c>
      <c r="K119" s="198">
        <v>600</v>
      </c>
      <c r="L119" s="37"/>
      <c r="M119" s="198">
        <f t="shared" si="6"/>
        <v>26300</v>
      </c>
      <c r="N119" s="38">
        <v>43552</v>
      </c>
      <c r="O119" s="37">
        <v>320514</v>
      </c>
      <c r="P119" s="37">
        <v>7364</v>
      </c>
      <c r="Q119" s="37">
        <f t="shared" si="4"/>
        <v>18936</v>
      </c>
      <c r="R119" s="38"/>
      <c r="S119" s="37"/>
      <c r="T119" s="37"/>
      <c r="U119" s="37"/>
      <c r="V119" s="211">
        <f>V117+Q120</f>
        <v>0</v>
      </c>
      <c r="W119" s="206" t="s">
        <v>36</v>
      </c>
    </row>
    <row r="120" spans="1:23" ht="15.75" thickBot="1" x14ac:dyDescent="0.3">
      <c r="A120" s="197"/>
      <c r="B120" s="201"/>
      <c r="C120" s="203"/>
      <c r="D120" s="205"/>
      <c r="E120" s="205"/>
      <c r="F120" s="199"/>
      <c r="G120" s="199"/>
      <c r="H120" s="199"/>
      <c r="I120" s="199"/>
      <c r="J120" s="199"/>
      <c r="K120" s="199"/>
      <c r="L120" s="39"/>
      <c r="M120" s="199"/>
      <c r="N120" s="40">
        <v>43648</v>
      </c>
      <c r="O120" s="39">
        <v>17738532</v>
      </c>
      <c r="P120" s="39">
        <v>18936</v>
      </c>
      <c r="Q120" s="39">
        <f>Q119-P120</f>
        <v>0</v>
      </c>
      <c r="R120" s="40"/>
      <c r="S120" s="39"/>
      <c r="T120" s="39"/>
      <c r="U120" s="39"/>
      <c r="V120" s="212"/>
      <c r="W120" s="207"/>
    </row>
    <row r="121" spans="1:23" x14ac:dyDescent="0.25">
      <c r="A121" s="196" t="s">
        <v>30</v>
      </c>
      <c r="B121" s="200">
        <v>3662</v>
      </c>
      <c r="C121" s="202">
        <v>43497</v>
      </c>
      <c r="D121" s="204">
        <v>43529</v>
      </c>
      <c r="E121" s="204" t="s">
        <v>32</v>
      </c>
      <c r="F121" s="198">
        <v>30000</v>
      </c>
      <c r="G121" s="198">
        <v>0</v>
      </c>
      <c r="H121" s="198">
        <v>2900</v>
      </c>
      <c r="I121" s="198"/>
      <c r="J121" s="198">
        <f t="shared" si="5"/>
        <v>27100</v>
      </c>
      <c r="K121" s="198">
        <v>600</v>
      </c>
      <c r="L121" s="37"/>
      <c r="M121" s="198">
        <f t="shared" si="6"/>
        <v>26500</v>
      </c>
      <c r="N121" s="38">
        <v>43552</v>
      </c>
      <c r="O121" s="37">
        <v>320514</v>
      </c>
      <c r="P121" s="37">
        <v>7420</v>
      </c>
      <c r="Q121" s="37">
        <f t="shared" si="4"/>
        <v>19080</v>
      </c>
      <c r="R121" s="38"/>
      <c r="S121" s="37"/>
      <c r="T121" s="37"/>
      <c r="U121" s="37"/>
      <c r="V121" s="211">
        <f>V119+Q122</f>
        <v>0</v>
      </c>
      <c r="W121" s="206" t="s">
        <v>36</v>
      </c>
    </row>
    <row r="122" spans="1:23" ht="15.75" thickBot="1" x14ac:dyDescent="0.3">
      <c r="A122" s="197"/>
      <c r="B122" s="201"/>
      <c r="C122" s="203"/>
      <c r="D122" s="205"/>
      <c r="E122" s="205"/>
      <c r="F122" s="199"/>
      <c r="G122" s="199"/>
      <c r="H122" s="199"/>
      <c r="I122" s="199"/>
      <c r="J122" s="199"/>
      <c r="K122" s="199"/>
      <c r="L122" s="39"/>
      <c r="M122" s="199"/>
      <c r="N122" s="40">
        <v>43648</v>
      </c>
      <c r="O122" s="39">
        <v>17738532</v>
      </c>
      <c r="P122" s="39">
        <v>19080</v>
      </c>
      <c r="Q122" s="39">
        <f>Q121-P122</f>
        <v>0</v>
      </c>
      <c r="R122" s="40"/>
      <c r="S122" s="39"/>
      <c r="T122" s="39"/>
      <c r="U122" s="39"/>
      <c r="V122" s="212"/>
      <c r="W122" s="207"/>
    </row>
    <row r="123" spans="1:23" x14ac:dyDescent="0.25">
      <c r="A123" s="196" t="s">
        <v>30</v>
      </c>
      <c r="B123" s="200">
        <v>3602</v>
      </c>
      <c r="C123" s="202">
        <v>43497</v>
      </c>
      <c r="D123" s="204">
        <v>43529</v>
      </c>
      <c r="E123" s="204" t="s">
        <v>32</v>
      </c>
      <c r="F123" s="198">
        <v>30000</v>
      </c>
      <c r="G123" s="198">
        <v>3100</v>
      </c>
      <c r="H123" s="198">
        <v>0</v>
      </c>
      <c r="I123" s="198"/>
      <c r="J123" s="198">
        <f t="shared" si="5"/>
        <v>26900</v>
      </c>
      <c r="K123" s="198">
        <v>600</v>
      </c>
      <c r="L123" s="37"/>
      <c r="M123" s="198">
        <f t="shared" si="6"/>
        <v>26300</v>
      </c>
      <c r="N123" s="38">
        <v>43552</v>
      </c>
      <c r="O123" s="37">
        <v>320514</v>
      </c>
      <c r="P123" s="37">
        <v>7364</v>
      </c>
      <c r="Q123" s="37">
        <f t="shared" si="4"/>
        <v>18936</v>
      </c>
      <c r="R123" s="38"/>
      <c r="S123" s="37"/>
      <c r="T123" s="37"/>
      <c r="U123" s="37"/>
      <c r="V123" s="211">
        <f>V121+Q124</f>
        <v>0</v>
      </c>
      <c r="W123" s="206" t="s">
        <v>36</v>
      </c>
    </row>
    <row r="124" spans="1:23" ht="15.75" thickBot="1" x14ac:dyDescent="0.3">
      <c r="A124" s="197"/>
      <c r="B124" s="201"/>
      <c r="C124" s="203"/>
      <c r="D124" s="205"/>
      <c r="E124" s="205"/>
      <c r="F124" s="199"/>
      <c r="G124" s="199"/>
      <c r="H124" s="199"/>
      <c r="I124" s="199"/>
      <c r="J124" s="199"/>
      <c r="K124" s="199"/>
      <c r="L124" s="39"/>
      <c r="M124" s="199"/>
      <c r="N124" s="40">
        <v>43648</v>
      </c>
      <c r="O124" s="39">
        <v>17738532</v>
      </c>
      <c r="P124" s="39">
        <v>18936</v>
      </c>
      <c r="Q124" s="39">
        <f>Q123-P124</f>
        <v>0</v>
      </c>
      <c r="R124" s="40"/>
      <c r="S124" s="39"/>
      <c r="T124" s="39"/>
      <c r="U124" s="39"/>
      <c r="V124" s="212"/>
      <c r="W124" s="207"/>
    </row>
    <row r="125" spans="1:23" ht="25.5" customHeight="1" x14ac:dyDescent="0.25">
      <c r="A125" s="196" t="s">
        <v>30</v>
      </c>
      <c r="B125" s="200">
        <v>3646</v>
      </c>
      <c r="C125" s="202">
        <v>43497</v>
      </c>
      <c r="D125" s="204">
        <v>43529</v>
      </c>
      <c r="E125" s="204" t="s">
        <v>32</v>
      </c>
      <c r="F125" s="198">
        <v>30000</v>
      </c>
      <c r="G125" s="198">
        <v>0</v>
      </c>
      <c r="H125" s="198">
        <v>3100</v>
      </c>
      <c r="I125" s="198"/>
      <c r="J125" s="198">
        <f t="shared" si="5"/>
        <v>26900</v>
      </c>
      <c r="K125" s="198">
        <v>600</v>
      </c>
      <c r="L125" s="37"/>
      <c r="M125" s="198">
        <f t="shared" si="6"/>
        <v>26300</v>
      </c>
      <c r="N125" s="38">
        <v>43552</v>
      </c>
      <c r="O125" s="37">
        <v>320514</v>
      </c>
      <c r="P125" s="37">
        <v>7364</v>
      </c>
      <c r="Q125" s="37">
        <f t="shared" si="4"/>
        <v>18936</v>
      </c>
      <c r="R125" s="38"/>
      <c r="S125" s="37"/>
      <c r="T125" s="37"/>
      <c r="U125" s="37"/>
      <c r="V125" s="211">
        <f>Q126+V123</f>
        <v>0</v>
      </c>
      <c r="W125" s="210" t="s">
        <v>36</v>
      </c>
    </row>
    <row r="126" spans="1:23" ht="15.75" thickBot="1" x14ac:dyDescent="0.3">
      <c r="A126" s="197"/>
      <c r="B126" s="201"/>
      <c r="C126" s="203"/>
      <c r="D126" s="205"/>
      <c r="E126" s="205"/>
      <c r="F126" s="199"/>
      <c r="G126" s="199"/>
      <c r="H126" s="199"/>
      <c r="I126" s="199"/>
      <c r="J126" s="199"/>
      <c r="K126" s="199"/>
      <c r="L126" s="39"/>
      <c r="M126" s="199"/>
      <c r="N126" s="40">
        <v>43648</v>
      </c>
      <c r="O126" s="39">
        <v>17738532</v>
      </c>
      <c r="P126" s="39">
        <v>18936</v>
      </c>
      <c r="Q126" s="39">
        <f>Q125-P126</f>
        <v>0</v>
      </c>
      <c r="R126" s="40"/>
      <c r="S126" s="39"/>
      <c r="T126" s="39"/>
      <c r="U126" s="39"/>
      <c r="V126" s="212"/>
      <c r="W126" s="208"/>
    </row>
    <row r="127" spans="1:23" ht="26.25" thickBot="1" x14ac:dyDescent="0.3">
      <c r="A127" s="51" t="s">
        <v>30</v>
      </c>
      <c r="B127" s="52">
        <v>3604</v>
      </c>
      <c r="C127" s="53">
        <v>43497</v>
      </c>
      <c r="D127" s="54">
        <v>43529</v>
      </c>
      <c r="E127" s="54" t="s">
        <v>32</v>
      </c>
      <c r="F127" s="55">
        <v>110010</v>
      </c>
      <c r="G127" s="55">
        <v>0</v>
      </c>
      <c r="H127" s="55">
        <v>0</v>
      </c>
      <c r="I127" s="55"/>
      <c r="J127" s="55">
        <f t="shared" si="5"/>
        <v>110010</v>
      </c>
      <c r="K127" s="55">
        <v>2200.2000000000003</v>
      </c>
      <c r="L127" s="55"/>
      <c r="M127" s="55">
        <f t="shared" si="6"/>
        <v>107809.8</v>
      </c>
      <c r="N127" s="54">
        <v>43648</v>
      </c>
      <c r="O127" s="55">
        <v>17738532</v>
      </c>
      <c r="P127" s="55">
        <v>107809.8</v>
      </c>
      <c r="Q127" s="55">
        <f t="shared" si="4"/>
        <v>0</v>
      </c>
      <c r="R127" s="54"/>
      <c r="S127" s="55"/>
      <c r="T127" s="55"/>
      <c r="U127" s="55"/>
      <c r="V127" s="68">
        <f>V125+Q127</f>
        <v>0</v>
      </c>
      <c r="W127" s="91" t="s">
        <v>36</v>
      </c>
    </row>
    <row r="128" spans="1:23" ht="26.25" thickBot="1" x14ac:dyDescent="0.3">
      <c r="A128" s="51" t="s">
        <v>30</v>
      </c>
      <c r="B128" s="52">
        <v>3608</v>
      </c>
      <c r="C128" s="53">
        <v>43497</v>
      </c>
      <c r="D128" s="54">
        <v>43529</v>
      </c>
      <c r="E128" s="54" t="s">
        <v>32</v>
      </c>
      <c r="F128" s="55">
        <v>152310</v>
      </c>
      <c r="G128" s="55">
        <v>11600</v>
      </c>
      <c r="H128" s="55">
        <v>0</v>
      </c>
      <c r="I128" s="55"/>
      <c r="J128" s="55">
        <f t="shared" si="5"/>
        <v>140710</v>
      </c>
      <c r="K128" s="55">
        <v>3046.2000000000003</v>
      </c>
      <c r="L128" s="55"/>
      <c r="M128" s="55">
        <f t="shared" si="6"/>
        <v>137663.79999999999</v>
      </c>
      <c r="N128" s="54">
        <v>43648</v>
      </c>
      <c r="O128" s="55">
        <v>17738532</v>
      </c>
      <c r="P128" s="55">
        <v>137663.79999999999</v>
      </c>
      <c r="Q128" s="55">
        <f t="shared" si="4"/>
        <v>0</v>
      </c>
      <c r="R128" s="54"/>
      <c r="S128" s="55"/>
      <c r="T128" s="55"/>
      <c r="U128" s="55"/>
      <c r="V128" s="68">
        <f>V127+Q128</f>
        <v>0</v>
      </c>
      <c r="W128" s="86" t="s">
        <v>36</v>
      </c>
    </row>
    <row r="129" spans="1:23" ht="25.5" customHeight="1" x14ac:dyDescent="0.25">
      <c r="A129" s="196" t="s">
        <v>30</v>
      </c>
      <c r="B129" s="200">
        <v>3643</v>
      </c>
      <c r="C129" s="202">
        <v>43497</v>
      </c>
      <c r="D129" s="204">
        <v>43529</v>
      </c>
      <c r="E129" s="204" t="s">
        <v>32</v>
      </c>
      <c r="F129" s="198">
        <v>30000</v>
      </c>
      <c r="G129" s="198">
        <v>11600</v>
      </c>
      <c r="H129" s="198">
        <v>0</v>
      </c>
      <c r="I129" s="198"/>
      <c r="J129" s="198">
        <f t="shared" si="5"/>
        <v>18400</v>
      </c>
      <c r="K129" s="198">
        <v>600</v>
      </c>
      <c r="L129" s="37"/>
      <c r="M129" s="198">
        <f t="shared" si="6"/>
        <v>17800</v>
      </c>
      <c r="N129" s="38">
        <v>43552</v>
      </c>
      <c r="O129" s="37">
        <v>320514</v>
      </c>
      <c r="P129" s="37">
        <v>4984</v>
      </c>
      <c r="Q129" s="37">
        <f t="shared" si="4"/>
        <v>12816</v>
      </c>
      <c r="R129" s="38"/>
      <c r="S129" s="37"/>
      <c r="T129" s="37"/>
      <c r="U129" s="37"/>
      <c r="V129" s="211">
        <f>V128+Q130</f>
        <v>0</v>
      </c>
      <c r="W129" s="206" t="s">
        <v>36</v>
      </c>
    </row>
    <row r="130" spans="1:23" ht="15.75" thickBot="1" x14ac:dyDescent="0.3">
      <c r="A130" s="197"/>
      <c r="B130" s="201"/>
      <c r="C130" s="203"/>
      <c r="D130" s="205"/>
      <c r="E130" s="205"/>
      <c r="F130" s="199"/>
      <c r="G130" s="199"/>
      <c r="H130" s="199"/>
      <c r="I130" s="199"/>
      <c r="J130" s="199"/>
      <c r="K130" s="199"/>
      <c r="L130" s="39"/>
      <c r="M130" s="199"/>
      <c r="N130" s="40">
        <v>43648</v>
      </c>
      <c r="O130" s="39">
        <v>17738532</v>
      </c>
      <c r="P130" s="39">
        <v>12816</v>
      </c>
      <c r="Q130" s="39">
        <f>Q129-P130</f>
        <v>0</v>
      </c>
      <c r="R130" s="40"/>
      <c r="S130" s="39"/>
      <c r="T130" s="39"/>
      <c r="U130" s="39"/>
      <c r="V130" s="212"/>
      <c r="W130" s="207"/>
    </row>
    <row r="131" spans="1:23" ht="25.5" customHeight="1" x14ac:dyDescent="0.25">
      <c r="A131" s="196" t="s">
        <v>30</v>
      </c>
      <c r="B131" s="200">
        <v>3620</v>
      </c>
      <c r="C131" s="202">
        <v>43497</v>
      </c>
      <c r="D131" s="204">
        <v>43529</v>
      </c>
      <c r="E131" s="204" t="s">
        <v>32</v>
      </c>
      <c r="F131" s="198">
        <v>30000</v>
      </c>
      <c r="G131" s="198">
        <v>0</v>
      </c>
      <c r="H131" s="198">
        <v>20000</v>
      </c>
      <c r="I131" s="198"/>
      <c r="J131" s="198">
        <f t="shared" si="5"/>
        <v>10000</v>
      </c>
      <c r="K131" s="198">
        <v>600</v>
      </c>
      <c r="L131" s="37"/>
      <c r="M131" s="198">
        <f t="shared" si="6"/>
        <v>9400</v>
      </c>
      <c r="N131" s="38">
        <v>43552</v>
      </c>
      <c r="O131" s="37">
        <v>320514</v>
      </c>
      <c r="P131" s="37">
        <v>2632</v>
      </c>
      <c r="Q131" s="37">
        <f t="shared" si="4"/>
        <v>6768</v>
      </c>
      <c r="R131" s="38"/>
      <c r="S131" s="37"/>
      <c r="T131" s="37"/>
      <c r="U131" s="37"/>
      <c r="V131" s="211">
        <f>V129+Q132</f>
        <v>0</v>
      </c>
      <c r="W131" s="206" t="s">
        <v>36</v>
      </c>
    </row>
    <row r="132" spans="1:23" ht="15.75" thickBot="1" x14ac:dyDescent="0.3">
      <c r="A132" s="197"/>
      <c r="B132" s="201"/>
      <c r="C132" s="203"/>
      <c r="D132" s="205"/>
      <c r="E132" s="205"/>
      <c r="F132" s="199"/>
      <c r="G132" s="199"/>
      <c r="H132" s="199"/>
      <c r="I132" s="199"/>
      <c r="J132" s="199"/>
      <c r="K132" s="199"/>
      <c r="L132" s="39"/>
      <c r="M132" s="199"/>
      <c r="N132" s="40">
        <v>43648</v>
      </c>
      <c r="O132" s="39">
        <v>17738532</v>
      </c>
      <c r="P132" s="39">
        <v>6768</v>
      </c>
      <c r="Q132" s="39">
        <f>Q131-P132</f>
        <v>0</v>
      </c>
      <c r="R132" s="40"/>
      <c r="S132" s="39"/>
      <c r="T132" s="39"/>
      <c r="U132" s="39"/>
      <c r="V132" s="212"/>
      <c r="W132" s="207"/>
    </row>
    <row r="133" spans="1:23" ht="15" customHeight="1" x14ac:dyDescent="0.25">
      <c r="A133" s="196" t="s">
        <v>30</v>
      </c>
      <c r="B133" s="200">
        <v>3630</v>
      </c>
      <c r="C133" s="202">
        <v>43497</v>
      </c>
      <c r="D133" s="204">
        <v>43529</v>
      </c>
      <c r="E133" s="204" t="s">
        <v>32</v>
      </c>
      <c r="F133" s="198">
        <v>30000</v>
      </c>
      <c r="G133" s="198">
        <v>0</v>
      </c>
      <c r="H133" s="198">
        <v>20000</v>
      </c>
      <c r="I133" s="198"/>
      <c r="J133" s="198">
        <f t="shared" si="5"/>
        <v>10000</v>
      </c>
      <c r="K133" s="198">
        <v>600</v>
      </c>
      <c r="L133" s="37"/>
      <c r="M133" s="198">
        <f t="shared" si="6"/>
        <v>9400</v>
      </c>
      <c r="N133" s="38">
        <v>43552</v>
      </c>
      <c r="O133" s="37">
        <v>320514</v>
      </c>
      <c r="P133" s="37">
        <v>2632</v>
      </c>
      <c r="Q133" s="37">
        <f t="shared" si="4"/>
        <v>6768</v>
      </c>
      <c r="R133" s="38"/>
      <c r="S133" s="37"/>
      <c r="T133" s="37"/>
      <c r="U133" s="37"/>
      <c r="V133" s="211">
        <f>V131+Q134</f>
        <v>0</v>
      </c>
      <c r="W133" s="206" t="s">
        <v>36</v>
      </c>
    </row>
    <row r="134" spans="1:23" ht="15.75" thickBot="1" x14ac:dyDescent="0.3">
      <c r="A134" s="197"/>
      <c r="B134" s="201"/>
      <c r="C134" s="203"/>
      <c r="D134" s="205"/>
      <c r="E134" s="205"/>
      <c r="F134" s="199"/>
      <c r="G134" s="199"/>
      <c r="H134" s="199"/>
      <c r="I134" s="199"/>
      <c r="J134" s="199"/>
      <c r="K134" s="199"/>
      <c r="L134" s="39"/>
      <c r="M134" s="199"/>
      <c r="N134" s="40">
        <v>43648</v>
      </c>
      <c r="O134" s="39">
        <v>17738532</v>
      </c>
      <c r="P134" s="39">
        <v>6768</v>
      </c>
      <c r="Q134" s="39">
        <f>Q133-P134</f>
        <v>0</v>
      </c>
      <c r="R134" s="40"/>
      <c r="S134" s="39"/>
      <c r="T134" s="39"/>
      <c r="U134" s="39"/>
      <c r="V134" s="212"/>
      <c r="W134" s="207"/>
    </row>
    <row r="135" spans="1:23" ht="15" customHeight="1" x14ac:dyDescent="0.25">
      <c r="A135" s="196" t="s">
        <v>30</v>
      </c>
      <c r="B135" s="200">
        <v>3720</v>
      </c>
      <c r="C135" s="202">
        <v>43497</v>
      </c>
      <c r="D135" s="204">
        <v>43529</v>
      </c>
      <c r="E135" s="204" t="s">
        <v>32</v>
      </c>
      <c r="F135" s="198">
        <v>30000</v>
      </c>
      <c r="G135" s="198">
        <v>20000</v>
      </c>
      <c r="H135" s="198">
        <v>0</v>
      </c>
      <c r="I135" s="198"/>
      <c r="J135" s="198">
        <f t="shared" si="5"/>
        <v>10000</v>
      </c>
      <c r="K135" s="198">
        <v>600</v>
      </c>
      <c r="L135" s="37"/>
      <c r="M135" s="198">
        <f t="shared" si="6"/>
        <v>9400</v>
      </c>
      <c r="N135" s="38">
        <v>43552</v>
      </c>
      <c r="O135" s="37">
        <v>320514</v>
      </c>
      <c r="P135" s="37">
        <v>2632</v>
      </c>
      <c r="Q135" s="37">
        <f t="shared" si="4"/>
        <v>6768</v>
      </c>
      <c r="R135" s="38"/>
      <c r="S135" s="37"/>
      <c r="T135" s="37"/>
      <c r="U135" s="37"/>
      <c r="V135" s="211">
        <f>V133+Q136</f>
        <v>0</v>
      </c>
      <c r="W135" s="206" t="s">
        <v>36</v>
      </c>
    </row>
    <row r="136" spans="1:23" ht="15.75" thickBot="1" x14ac:dyDescent="0.3">
      <c r="A136" s="197"/>
      <c r="B136" s="201"/>
      <c r="C136" s="203"/>
      <c r="D136" s="205"/>
      <c r="E136" s="205"/>
      <c r="F136" s="199"/>
      <c r="G136" s="199"/>
      <c r="H136" s="199"/>
      <c r="I136" s="199"/>
      <c r="J136" s="199"/>
      <c r="K136" s="199"/>
      <c r="L136" s="39"/>
      <c r="M136" s="199"/>
      <c r="N136" s="40">
        <v>43648</v>
      </c>
      <c r="O136" s="39">
        <v>17738532</v>
      </c>
      <c r="P136" s="39">
        <v>6768</v>
      </c>
      <c r="Q136" s="39">
        <f>Q135-P136</f>
        <v>0</v>
      </c>
      <c r="R136" s="40"/>
      <c r="S136" s="39"/>
      <c r="T136" s="39"/>
      <c r="U136" s="39"/>
      <c r="V136" s="212"/>
      <c r="W136" s="207"/>
    </row>
    <row r="137" spans="1:23" ht="15" customHeight="1" x14ac:dyDescent="0.25">
      <c r="A137" s="196" t="s">
        <v>30</v>
      </c>
      <c r="B137" s="200">
        <v>3716</v>
      </c>
      <c r="C137" s="202">
        <v>43497</v>
      </c>
      <c r="D137" s="204">
        <v>43529</v>
      </c>
      <c r="E137" s="204" t="s">
        <v>32</v>
      </c>
      <c r="F137" s="198">
        <v>30000</v>
      </c>
      <c r="G137" s="198">
        <v>0</v>
      </c>
      <c r="H137" s="198">
        <v>0</v>
      </c>
      <c r="I137" s="198"/>
      <c r="J137" s="198">
        <f t="shared" si="5"/>
        <v>30000</v>
      </c>
      <c r="K137" s="198">
        <v>600</v>
      </c>
      <c r="L137" s="37"/>
      <c r="M137" s="198">
        <f t="shared" si="6"/>
        <v>29400</v>
      </c>
      <c r="N137" s="38">
        <v>43552</v>
      </c>
      <c r="O137" s="37">
        <v>320514</v>
      </c>
      <c r="P137" s="37">
        <v>8232</v>
      </c>
      <c r="Q137" s="37">
        <f t="shared" si="4"/>
        <v>21168</v>
      </c>
      <c r="R137" s="38"/>
      <c r="S137" s="37"/>
      <c r="T137" s="37"/>
      <c r="U137" s="37"/>
      <c r="V137" s="211">
        <f>V135+Q139</f>
        <v>0</v>
      </c>
      <c r="W137" s="206" t="s">
        <v>36</v>
      </c>
    </row>
    <row r="138" spans="1:23" ht="15.75" thickBot="1" x14ac:dyDescent="0.3">
      <c r="A138" s="197"/>
      <c r="B138" s="201"/>
      <c r="C138" s="203"/>
      <c r="D138" s="205"/>
      <c r="E138" s="205"/>
      <c r="F138" s="199"/>
      <c r="G138" s="199"/>
      <c r="H138" s="199"/>
      <c r="I138" s="199"/>
      <c r="J138" s="199"/>
      <c r="K138" s="199"/>
      <c r="L138" s="39"/>
      <c r="M138" s="199"/>
      <c r="N138" s="40">
        <v>21168</v>
      </c>
      <c r="O138" s="39">
        <v>43648</v>
      </c>
      <c r="P138" s="39">
        <v>17738532</v>
      </c>
      <c r="Q138" s="39">
        <v>21168</v>
      </c>
      <c r="R138" s="40"/>
      <c r="S138" s="39"/>
      <c r="T138" s="39"/>
      <c r="U138" s="39"/>
      <c r="V138" s="212"/>
      <c r="W138" s="207"/>
    </row>
    <row r="139" spans="1:23" ht="26.25" thickBot="1" x14ac:dyDescent="0.3">
      <c r="A139" s="51" t="s">
        <v>30</v>
      </c>
      <c r="B139" s="52">
        <v>3756</v>
      </c>
      <c r="C139" s="53">
        <v>43497</v>
      </c>
      <c r="D139" s="54">
        <v>43529</v>
      </c>
      <c r="E139" s="54" t="s">
        <v>32</v>
      </c>
      <c r="F139" s="55">
        <v>152310</v>
      </c>
      <c r="G139" s="55">
        <v>0</v>
      </c>
      <c r="H139" s="55">
        <v>12600</v>
      </c>
      <c r="I139" s="55"/>
      <c r="J139" s="55">
        <f t="shared" si="5"/>
        <v>139710</v>
      </c>
      <c r="K139" s="55">
        <v>3046.2000000000003</v>
      </c>
      <c r="L139" s="55"/>
      <c r="M139" s="74">
        <f t="shared" si="6"/>
        <v>136663.79999999999</v>
      </c>
      <c r="N139" s="54">
        <v>43648</v>
      </c>
      <c r="O139" s="55">
        <v>17738532</v>
      </c>
      <c r="P139" s="55">
        <v>136663.79999999999</v>
      </c>
      <c r="Q139" s="55">
        <f t="shared" si="4"/>
        <v>0</v>
      </c>
      <c r="R139" s="54"/>
      <c r="S139" s="55"/>
      <c r="T139" s="55"/>
      <c r="U139" s="55"/>
      <c r="V139" s="68">
        <f>V137+Q139</f>
        <v>0</v>
      </c>
      <c r="W139" s="86" t="s">
        <v>36</v>
      </c>
    </row>
    <row r="140" spans="1:23" ht="15" customHeight="1" x14ac:dyDescent="0.25">
      <c r="A140" s="196" t="s">
        <v>30</v>
      </c>
      <c r="B140" s="200">
        <v>3755</v>
      </c>
      <c r="C140" s="202">
        <v>43497</v>
      </c>
      <c r="D140" s="204">
        <v>43529</v>
      </c>
      <c r="E140" s="204" t="s">
        <v>32</v>
      </c>
      <c r="F140" s="198">
        <v>30000</v>
      </c>
      <c r="G140" s="198">
        <v>3100</v>
      </c>
      <c r="H140" s="198">
        <v>0</v>
      </c>
      <c r="I140" s="198"/>
      <c r="J140" s="198">
        <f t="shared" si="5"/>
        <v>26900</v>
      </c>
      <c r="K140" s="198">
        <v>600</v>
      </c>
      <c r="L140" s="37"/>
      <c r="M140" s="198">
        <f t="shared" si="6"/>
        <v>26300</v>
      </c>
      <c r="N140" s="38">
        <v>43552</v>
      </c>
      <c r="O140" s="37">
        <v>320514</v>
      </c>
      <c r="P140" s="37">
        <v>7364</v>
      </c>
      <c r="Q140" s="37">
        <f t="shared" si="4"/>
        <v>18936</v>
      </c>
      <c r="R140" s="38"/>
      <c r="S140" s="37"/>
      <c r="T140" s="37"/>
      <c r="U140" s="37"/>
      <c r="V140" s="211">
        <f>V139+Q141</f>
        <v>0</v>
      </c>
      <c r="W140" s="206" t="s">
        <v>36</v>
      </c>
    </row>
    <row r="141" spans="1:23" ht="15.75" thickBot="1" x14ac:dyDescent="0.3">
      <c r="A141" s="197"/>
      <c r="B141" s="201"/>
      <c r="C141" s="203"/>
      <c r="D141" s="205"/>
      <c r="E141" s="205"/>
      <c r="F141" s="199"/>
      <c r="G141" s="199"/>
      <c r="H141" s="199"/>
      <c r="I141" s="199"/>
      <c r="J141" s="199"/>
      <c r="K141" s="199"/>
      <c r="L141" s="39"/>
      <c r="M141" s="199"/>
      <c r="N141" s="40">
        <v>43648</v>
      </c>
      <c r="O141" s="39">
        <v>17738532</v>
      </c>
      <c r="P141" s="39">
        <v>18936</v>
      </c>
      <c r="Q141" s="39">
        <f>Q140-P141</f>
        <v>0</v>
      </c>
      <c r="R141" s="40"/>
      <c r="S141" s="39"/>
      <c r="T141" s="39"/>
      <c r="U141" s="39"/>
      <c r="V141" s="212"/>
      <c r="W141" s="207"/>
    </row>
    <row r="142" spans="1:23" ht="15" customHeight="1" x14ac:dyDescent="0.25">
      <c r="A142" s="196" t="s">
        <v>30</v>
      </c>
      <c r="B142" s="200">
        <v>3757</v>
      </c>
      <c r="C142" s="202">
        <v>43497</v>
      </c>
      <c r="D142" s="204">
        <v>43529</v>
      </c>
      <c r="E142" s="204" t="s">
        <v>32</v>
      </c>
      <c r="F142" s="198">
        <v>30000</v>
      </c>
      <c r="G142" s="198">
        <v>3100</v>
      </c>
      <c r="H142" s="198">
        <v>0</v>
      </c>
      <c r="I142" s="198"/>
      <c r="J142" s="198">
        <f t="shared" si="5"/>
        <v>26900</v>
      </c>
      <c r="K142" s="198">
        <v>600</v>
      </c>
      <c r="L142" s="37"/>
      <c r="M142" s="198">
        <f t="shared" si="6"/>
        <v>26300</v>
      </c>
      <c r="N142" s="38">
        <v>43552</v>
      </c>
      <c r="O142" s="37">
        <v>320514</v>
      </c>
      <c r="P142" s="37">
        <v>7364</v>
      </c>
      <c r="Q142" s="37">
        <f t="shared" si="4"/>
        <v>18936</v>
      </c>
      <c r="R142" s="38"/>
      <c r="S142" s="37"/>
      <c r="T142" s="37"/>
      <c r="U142" s="37"/>
      <c r="V142" s="211">
        <f>V141+Q143</f>
        <v>0</v>
      </c>
      <c r="W142" s="206" t="s">
        <v>36</v>
      </c>
    </row>
    <row r="143" spans="1:23" ht="15.75" thickBot="1" x14ac:dyDescent="0.3">
      <c r="A143" s="197"/>
      <c r="B143" s="201"/>
      <c r="C143" s="203"/>
      <c r="D143" s="205"/>
      <c r="E143" s="205"/>
      <c r="F143" s="199"/>
      <c r="G143" s="199"/>
      <c r="H143" s="199"/>
      <c r="I143" s="199"/>
      <c r="J143" s="199"/>
      <c r="K143" s="199"/>
      <c r="L143" s="39"/>
      <c r="M143" s="199"/>
      <c r="N143" s="40">
        <v>43648</v>
      </c>
      <c r="O143" s="39">
        <v>17738532</v>
      </c>
      <c r="P143" s="39">
        <v>18936</v>
      </c>
      <c r="Q143" s="39">
        <f>Q142-P143</f>
        <v>0</v>
      </c>
      <c r="R143" s="40"/>
      <c r="S143" s="39"/>
      <c r="T143" s="39"/>
      <c r="U143" s="39"/>
      <c r="V143" s="212"/>
      <c r="W143" s="207"/>
    </row>
    <row r="144" spans="1:23" ht="26.25" thickBot="1" x14ac:dyDescent="0.3">
      <c r="A144" s="51" t="s">
        <v>30</v>
      </c>
      <c r="B144" s="52">
        <v>3754</v>
      </c>
      <c r="C144" s="53">
        <v>43497</v>
      </c>
      <c r="D144" s="54">
        <v>43529</v>
      </c>
      <c r="E144" s="54" t="s">
        <v>32</v>
      </c>
      <c r="F144" s="55">
        <v>110010</v>
      </c>
      <c r="G144" s="55">
        <v>0</v>
      </c>
      <c r="H144" s="55">
        <v>0</v>
      </c>
      <c r="I144" s="55"/>
      <c r="J144" s="55">
        <f t="shared" si="5"/>
        <v>110010</v>
      </c>
      <c r="K144" s="55">
        <v>2200.2000000000003</v>
      </c>
      <c r="L144" s="55"/>
      <c r="M144" s="55">
        <f t="shared" si="6"/>
        <v>107809.8</v>
      </c>
      <c r="N144" s="54">
        <v>43648</v>
      </c>
      <c r="O144" s="55">
        <v>17738532</v>
      </c>
      <c r="P144" s="55">
        <v>107809.8</v>
      </c>
      <c r="Q144" s="55">
        <f t="shared" si="4"/>
        <v>0</v>
      </c>
      <c r="R144" s="54"/>
      <c r="S144" s="55"/>
      <c r="T144" s="55"/>
      <c r="U144" s="55"/>
      <c r="V144" s="68">
        <f>V142+Q144</f>
        <v>0</v>
      </c>
      <c r="W144" s="86" t="s">
        <v>36</v>
      </c>
    </row>
    <row r="145" spans="1:23" ht="25.5" customHeight="1" x14ac:dyDescent="0.25">
      <c r="A145" s="196" t="s">
        <v>30</v>
      </c>
      <c r="B145" s="200">
        <v>3761</v>
      </c>
      <c r="C145" s="202">
        <v>43497</v>
      </c>
      <c r="D145" s="204">
        <v>43529</v>
      </c>
      <c r="E145" s="204" t="s">
        <v>32</v>
      </c>
      <c r="F145" s="198">
        <v>30000</v>
      </c>
      <c r="G145" s="198">
        <v>0</v>
      </c>
      <c r="H145" s="198">
        <v>11600</v>
      </c>
      <c r="I145" s="198"/>
      <c r="J145" s="198">
        <f t="shared" si="5"/>
        <v>18400</v>
      </c>
      <c r="K145" s="198">
        <v>600</v>
      </c>
      <c r="L145" s="37"/>
      <c r="M145" s="198">
        <f t="shared" si="6"/>
        <v>17800</v>
      </c>
      <c r="N145" s="38">
        <v>43552</v>
      </c>
      <c r="O145" s="37">
        <v>320514</v>
      </c>
      <c r="P145" s="37">
        <v>4984</v>
      </c>
      <c r="Q145" s="37">
        <f t="shared" si="4"/>
        <v>12816</v>
      </c>
      <c r="R145" s="38"/>
      <c r="S145" s="37"/>
      <c r="T145" s="37"/>
      <c r="U145" s="37"/>
      <c r="V145" s="211">
        <f>V144+Q146</f>
        <v>0</v>
      </c>
      <c r="W145" s="206" t="s">
        <v>36</v>
      </c>
    </row>
    <row r="146" spans="1:23" ht="15.75" thickBot="1" x14ac:dyDescent="0.3">
      <c r="A146" s="197"/>
      <c r="B146" s="201"/>
      <c r="C146" s="203"/>
      <c r="D146" s="205"/>
      <c r="E146" s="205"/>
      <c r="F146" s="199"/>
      <c r="G146" s="199"/>
      <c r="H146" s="199"/>
      <c r="I146" s="199"/>
      <c r="J146" s="199"/>
      <c r="K146" s="199"/>
      <c r="L146" s="39"/>
      <c r="M146" s="199"/>
      <c r="N146" s="40">
        <v>43648</v>
      </c>
      <c r="O146" s="39">
        <v>17738532</v>
      </c>
      <c r="P146" s="39">
        <v>12816</v>
      </c>
      <c r="Q146" s="39">
        <f>Q145-P146</f>
        <v>0</v>
      </c>
      <c r="R146" s="40"/>
      <c r="S146" s="39"/>
      <c r="T146" s="39"/>
      <c r="U146" s="39"/>
      <c r="V146" s="212"/>
      <c r="W146" s="207"/>
    </row>
    <row r="147" spans="1:23" ht="25.5" customHeight="1" x14ac:dyDescent="0.25">
      <c r="A147" s="196" t="s">
        <v>30</v>
      </c>
      <c r="B147" s="200">
        <v>3730</v>
      </c>
      <c r="C147" s="202">
        <v>43497</v>
      </c>
      <c r="D147" s="204">
        <v>43529</v>
      </c>
      <c r="E147" s="204" t="s">
        <v>32</v>
      </c>
      <c r="F147" s="198">
        <v>30000</v>
      </c>
      <c r="G147" s="198">
        <v>3100</v>
      </c>
      <c r="H147" s="198">
        <v>0</v>
      </c>
      <c r="I147" s="198"/>
      <c r="J147" s="198">
        <f t="shared" si="5"/>
        <v>26900</v>
      </c>
      <c r="K147" s="198">
        <v>600</v>
      </c>
      <c r="L147" s="37"/>
      <c r="M147" s="198">
        <f t="shared" si="6"/>
        <v>26300</v>
      </c>
      <c r="N147" s="38">
        <v>43552</v>
      </c>
      <c r="O147" s="37">
        <v>320514</v>
      </c>
      <c r="P147" s="37">
        <v>7364</v>
      </c>
      <c r="Q147" s="37">
        <f t="shared" si="4"/>
        <v>18936</v>
      </c>
      <c r="R147" s="38"/>
      <c r="S147" s="37"/>
      <c r="T147" s="37"/>
      <c r="U147" s="37"/>
      <c r="V147" s="211">
        <f>V145+Q148</f>
        <v>0</v>
      </c>
      <c r="W147" s="206" t="s">
        <v>36</v>
      </c>
    </row>
    <row r="148" spans="1:23" ht="15.75" thickBot="1" x14ac:dyDescent="0.3">
      <c r="A148" s="197"/>
      <c r="B148" s="201"/>
      <c r="C148" s="203"/>
      <c r="D148" s="205"/>
      <c r="E148" s="205"/>
      <c r="F148" s="199"/>
      <c r="G148" s="199"/>
      <c r="H148" s="199"/>
      <c r="I148" s="199"/>
      <c r="J148" s="199"/>
      <c r="K148" s="199"/>
      <c r="L148" s="39"/>
      <c r="M148" s="199"/>
      <c r="N148" s="40">
        <v>43648</v>
      </c>
      <c r="O148" s="39">
        <v>17738532</v>
      </c>
      <c r="P148" s="39">
        <v>18936</v>
      </c>
      <c r="Q148" s="39">
        <f>Q147-P148</f>
        <v>0</v>
      </c>
      <c r="R148" s="40"/>
      <c r="S148" s="39"/>
      <c r="T148" s="39"/>
      <c r="U148" s="39"/>
      <c r="V148" s="212"/>
      <c r="W148" s="207"/>
    </row>
    <row r="149" spans="1:23" ht="25.5" customHeight="1" x14ac:dyDescent="0.25">
      <c r="A149" s="196" t="s">
        <v>30</v>
      </c>
      <c r="B149" s="200">
        <v>3699</v>
      </c>
      <c r="C149" s="202">
        <v>43497</v>
      </c>
      <c r="D149" s="204">
        <v>43529</v>
      </c>
      <c r="E149" s="204" t="s">
        <v>32</v>
      </c>
      <c r="F149" s="198">
        <v>30000</v>
      </c>
      <c r="G149" s="198">
        <v>3100</v>
      </c>
      <c r="H149" s="198">
        <v>0</v>
      </c>
      <c r="I149" s="198"/>
      <c r="J149" s="198">
        <f t="shared" si="5"/>
        <v>26900</v>
      </c>
      <c r="K149" s="198">
        <v>600</v>
      </c>
      <c r="L149" s="37"/>
      <c r="M149" s="198">
        <f t="shared" si="6"/>
        <v>26300</v>
      </c>
      <c r="N149" s="38">
        <v>43552</v>
      </c>
      <c r="O149" s="37">
        <v>320514</v>
      </c>
      <c r="P149" s="37">
        <v>7364</v>
      </c>
      <c r="Q149" s="37">
        <f t="shared" si="4"/>
        <v>18936</v>
      </c>
      <c r="R149" s="38"/>
      <c r="S149" s="37"/>
      <c r="T149" s="37"/>
      <c r="U149" s="37"/>
      <c r="V149" s="211">
        <f>V147+Q150</f>
        <v>0</v>
      </c>
      <c r="W149" s="206" t="s">
        <v>36</v>
      </c>
    </row>
    <row r="150" spans="1:23" ht="15.75" thickBot="1" x14ac:dyDescent="0.3">
      <c r="A150" s="197"/>
      <c r="B150" s="201"/>
      <c r="C150" s="203"/>
      <c r="D150" s="205"/>
      <c r="E150" s="205"/>
      <c r="F150" s="199"/>
      <c r="G150" s="199"/>
      <c r="H150" s="199"/>
      <c r="I150" s="199"/>
      <c r="J150" s="199"/>
      <c r="K150" s="199"/>
      <c r="L150" s="39"/>
      <c r="M150" s="199"/>
      <c r="N150" s="40">
        <v>43648</v>
      </c>
      <c r="O150" s="39">
        <v>17738532</v>
      </c>
      <c r="P150" s="39">
        <v>18936</v>
      </c>
      <c r="Q150" s="39">
        <f>Q149-P150</f>
        <v>0</v>
      </c>
      <c r="R150" s="40"/>
      <c r="S150" s="39"/>
      <c r="T150" s="39"/>
      <c r="U150" s="39"/>
      <c r="V150" s="212"/>
      <c r="W150" s="207"/>
    </row>
    <row r="151" spans="1:23" ht="26.25" thickBot="1" x14ac:dyDescent="0.3">
      <c r="A151" s="51" t="s">
        <v>30</v>
      </c>
      <c r="B151" s="52">
        <v>3706</v>
      </c>
      <c r="C151" s="53">
        <v>43497</v>
      </c>
      <c r="D151" s="54">
        <v>43529</v>
      </c>
      <c r="E151" s="54" t="s">
        <v>32</v>
      </c>
      <c r="F151" s="55">
        <v>110010</v>
      </c>
      <c r="G151" s="55">
        <v>0</v>
      </c>
      <c r="H151" s="55">
        <v>0</v>
      </c>
      <c r="I151" s="55"/>
      <c r="J151" s="55">
        <f t="shared" si="5"/>
        <v>110010</v>
      </c>
      <c r="K151" s="55">
        <v>2200.2000000000003</v>
      </c>
      <c r="L151" s="55"/>
      <c r="M151" s="55">
        <f t="shared" si="6"/>
        <v>107809.8</v>
      </c>
      <c r="N151" s="54">
        <v>43648</v>
      </c>
      <c r="O151" s="55">
        <v>17738532</v>
      </c>
      <c r="P151" s="55">
        <v>107809.8</v>
      </c>
      <c r="Q151" s="55">
        <f t="shared" si="4"/>
        <v>0</v>
      </c>
      <c r="R151" s="54"/>
      <c r="S151" s="55"/>
      <c r="T151" s="55"/>
      <c r="U151" s="55"/>
      <c r="V151" s="68">
        <f>V149+Q151</f>
        <v>0</v>
      </c>
      <c r="W151" s="86" t="s">
        <v>36</v>
      </c>
    </row>
    <row r="152" spans="1:23" ht="26.25" thickBot="1" x14ac:dyDescent="0.3">
      <c r="A152" s="51" t="s">
        <v>30</v>
      </c>
      <c r="B152" s="52">
        <v>3395</v>
      </c>
      <c r="C152" s="53">
        <v>43497</v>
      </c>
      <c r="D152" s="54">
        <v>43529</v>
      </c>
      <c r="E152" s="54" t="s">
        <v>32</v>
      </c>
      <c r="F152" s="55">
        <v>110010</v>
      </c>
      <c r="G152" s="55">
        <v>0</v>
      </c>
      <c r="H152" s="55">
        <v>0</v>
      </c>
      <c r="I152" s="55"/>
      <c r="J152" s="55">
        <f t="shared" si="5"/>
        <v>110010</v>
      </c>
      <c r="K152" s="55">
        <v>2200.2000000000003</v>
      </c>
      <c r="L152" s="55"/>
      <c r="M152" s="55">
        <f t="shared" si="6"/>
        <v>107809.8</v>
      </c>
      <c r="N152" s="54">
        <v>43648</v>
      </c>
      <c r="O152" s="55">
        <v>17738532</v>
      </c>
      <c r="P152" s="55">
        <v>107809.8</v>
      </c>
      <c r="Q152" s="55">
        <f t="shared" si="4"/>
        <v>0</v>
      </c>
      <c r="R152" s="54"/>
      <c r="S152" s="55"/>
      <c r="T152" s="55"/>
      <c r="U152" s="55"/>
      <c r="V152" s="68">
        <f>V151+Q152</f>
        <v>0</v>
      </c>
      <c r="W152" s="91" t="s">
        <v>36</v>
      </c>
    </row>
    <row r="153" spans="1:23" ht="26.25" thickBot="1" x14ac:dyDescent="0.3">
      <c r="A153" s="51" t="s">
        <v>30</v>
      </c>
      <c r="B153" s="52">
        <v>3394</v>
      </c>
      <c r="C153" s="53">
        <v>43497</v>
      </c>
      <c r="D153" s="54">
        <v>43529</v>
      </c>
      <c r="E153" s="54" t="s">
        <v>32</v>
      </c>
      <c r="F153" s="55">
        <v>263900</v>
      </c>
      <c r="G153" s="55">
        <v>0</v>
      </c>
      <c r="H153" s="55">
        <v>0</v>
      </c>
      <c r="I153" s="55"/>
      <c r="J153" s="55">
        <f t="shared" si="5"/>
        <v>263900</v>
      </c>
      <c r="K153" s="55">
        <v>5278</v>
      </c>
      <c r="L153" s="55"/>
      <c r="M153" s="55">
        <f t="shared" si="6"/>
        <v>258622</v>
      </c>
      <c r="N153" s="54">
        <v>43648</v>
      </c>
      <c r="O153" s="55">
        <v>17738532</v>
      </c>
      <c r="P153" s="55">
        <v>258622</v>
      </c>
      <c r="Q153" s="55">
        <f t="shared" si="4"/>
        <v>0</v>
      </c>
      <c r="R153" s="54"/>
      <c r="S153" s="55"/>
      <c r="T153" s="55"/>
      <c r="U153" s="55"/>
      <c r="V153" s="68">
        <f t="shared" ref="V153:V162" si="8">V152+Q153</f>
        <v>0</v>
      </c>
      <c r="W153" s="91" t="s">
        <v>36</v>
      </c>
    </row>
    <row r="154" spans="1:23" ht="26.25" thickBot="1" x14ac:dyDescent="0.3">
      <c r="A154" s="51" t="s">
        <v>30</v>
      </c>
      <c r="B154" s="52">
        <v>3396</v>
      </c>
      <c r="C154" s="53">
        <v>43497</v>
      </c>
      <c r="D154" s="54">
        <v>43529</v>
      </c>
      <c r="E154" s="54" t="s">
        <v>32</v>
      </c>
      <c r="F154" s="55">
        <v>110010</v>
      </c>
      <c r="G154" s="55">
        <v>0</v>
      </c>
      <c r="H154" s="55">
        <v>0</v>
      </c>
      <c r="I154" s="55"/>
      <c r="J154" s="55">
        <f t="shared" si="5"/>
        <v>110010</v>
      </c>
      <c r="K154" s="55">
        <v>2200.2000000000003</v>
      </c>
      <c r="L154" s="55"/>
      <c r="M154" s="55">
        <f t="shared" si="6"/>
        <v>107809.8</v>
      </c>
      <c r="N154" s="54">
        <v>43648</v>
      </c>
      <c r="O154" s="55">
        <v>17738532</v>
      </c>
      <c r="P154" s="55">
        <v>107809.8</v>
      </c>
      <c r="Q154" s="55">
        <f t="shared" si="4"/>
        <v>0</v>
      </c>
      <c r="R154" s="54"/>
      <c r="S154" s="55"/>
      <c r="T154" s="55"/>
      <c r="U154" s="55"/>
      <c r="V154" s="68">
        <f t="shared" si="8"/>
        <v>0</v>
      </c>
      <c r="W154" s="91" t="s">
        <v>36</v>
      </c>
    </row>
    <row r="155" spans="1:23" ht="26.25" thickBot="1" x14ac:dyDescent="0.3">
      <c r="A155" s="51" t="s">
        <v>30</v>
      </c>
      <c r="B155" s="52">
        <v>3344</v>
      </c>
      <c r="C155" s="53">
        <v>43497</v>
      </c>
      <c r="D155" s="54">
        <v>43529</v>
      </c>
      <c r="E155" s="54" t="s">
        <v>32</v>
      </c>
      <c r="F155" s="55">
        <v>152310</v>
      </c>
      <c r="G155" s="55">
        <v>0</v>
      </c>
      <c r="H155" s="55">
        <v>0</v>
      </c>
      <c r="I155" s="55"/>
      <c r="J155" s="55">
        <f t="shared" si="5"/>
        <v>152310</v>
      </c>
      <c r="K155" s="55">
        <v>3046.2000000000003</v>
      </c>
      <c r="L155" s="55"/>
      <c r="M155" s="55">
        <f t="shared" si="6"/>
        <v>149263.79999999999</v>
      </c>
      <c r="N155" s="54">
        <v>43648</v>
      </c>
      <c r="O155" s="55">
        <v>17738532</v>
      </c>
      <c r="P155" s="55">
        <v>149263.79999999999</v>
      </c>
      <c r="Q155" s="55">
        <f t="shared" si="4"/>
        <v>0</v>
      </c>
      <c r="R155" s="54"/>
      <c r="S155" s="55"/>
      <c r="T155" s="55"/>
      <c r="U155" s="55"/>
      <c r="V155" s="68">
        <f t="shared" si="8"/>
        <v>0</v>
      </c>
      <c r="W155" s="91" t="s">
        <v>36</v>
      </c>
    </row>
    <row r="156" spans="1:23" ht="26.25" thickBot="1" x14ac:dyDescent="0.3">
      <c r="A156" s="51" t="s">
        <v>30</v>
      </c>
      <c r="B156" s="52">
        <v>3367</v>
      </c>
      <c r="C156" s="53">
        <v>43497</v>
      </c>
      <c r="D156" s="54">
        <v>43529</v>
      </c>
      <c r="E156" s="54" t="s">
        <v>32</v>
      </c>
      <c r="F156" s="55">
        <v>302300</v>
      </c>
      <c r="G156" s="55">
        <v>0</v>
      </c>
      <c r="H156" s="55">
        <v>0</v>
      </c>
      <c r="I156" s="55"/>
      <c r="J156" s="55">
        <f t="shared" si="5"/>
        <v>302300</v>
      </c>
      <c r="K156" s="55">
        <v>6046</v>
      </c>
      <c r="L156" s="55"/>
      <c r="M156" s="55">
        <f t="shared" si="6"/>
        <v>296254</v>
      </c>
      <c r="N156" s="54">
        <v>43648</v>
      </c>
      <c r="O156" s="55">
        <v>17738532</v>
      </c>
      <c r="P156" s="55">
        <v>296254</v>
      </c>
      <c r="Q156" s="55">
        <f t="shared" si="4"/>
        <v>0</v>
      </c>
      <c r="R156" s="54"/>
      <c r="S156" s="55"/>
      <c r="T156" s="55"/>
      <c r="U156" s="55"/>
      <c r="V156" s="68">
        <f t="shared" si="8"/>
        <v>0</v>
      </c>
      <c r="W156" s="91" t="s">
        <v>36</v>
      </c>
    </row>
    <row r="157" spans="1:23" ht="26.25" thickBot="1" x14ac:dyDescent="0.3">
      <c r="A157" s="51" t="s">
        <v>30</v>
      </c>
      <c r="B157" s="52">
        <v>3376</v>
      </c>
      <c r="C157" s="53">
        <v>43497</v>
      </c>
      <c r="D157" s="54">
        <v>43529</v>
      </c>
      <c r="E157" s="54" t="s">
        <v>32</v>
      </c>
      <c r="F157" s="55">
        <v>110010</v>
      </c>
      <c r="G157" s="55">
        <v>0</v>
      </c>
      <c r="H157" s="55">
        <v>0</v>
      </c>
      <c r="I157" s="55"/>
      <c r="J157" s="55">
        <f t="shared" si="5"/>
        <v>110010</v>
      </c>
      <c r="K157" s="55">
        <v>2200.2000000000003</v>
      </c>
      <c r="L157" s="55"/>
      <c r="M157" s="55">
        <f t="shared" si="6"/>
        <v>107809.8</v>
      </c>
      <c r="N157" s="54">
        <v>43648</v>
      </c>
      <c r="O157" s="55">
        <v>17738532</v>
      </c>
      <c r="P157" s="55">
        <v>107809.8</v>
      </c>
      <c r="Q157" s="55">
        <f t="shared" si="4"/>
        <v>0</v>
      </c>
      <c r="R157" s="54"/>
      <c r="S157" s="55"/>
      <c r="T157" s="55"/>
      <c r="U157" s="55"/>
      <c r="V157" s="68">
        <f t="shared" si="8"/>
        <v>0</v>
      </c>
      <c r="W157" s="91" t="s">
        <v>36</v>
      </c>
    </row>
    <row r="158" spans="1:23" ht="26.25" thickBot="1" x14ac:dyDescent="0.3">
      <c r="A158" s="51" t="s">
        <v>30</v>
      </c>
      <c r="B158" s="52">
        <v>3380</v>
      </c>
      <c r="C158" s="53">
        <v>43497</v>
      </c>
      <c r="D158" s="54">
        <v>43529</v>
      </c>
      <c r="E158" s="54" t="s">
        <v>32</v>
      </c>
      <c r="F158" s="55">
        <v>260000</v>
      </c>
      <c r="G158" s="55">
        <v>0</v>
      </c>
      <c r="H158" s="55">
        <v>0</v>
      </c>
      <c r="I158" s="55"/>
      <c r="J158" s="55">
        <f t="shared" si="5"/>
        <v>260000</v>
      </c>
      <c r="K158" s="55">
        <v>5200</v>
      </c>
      <c r="L158" s="55"/>
      <c r="M158" s="55">
        <f t="shared" si="6"/>
        <v>254800</v>
      </c>
      <c r="N158" s="54">
        <v>43648</v>
      </c>
      <c r="O158" s="55">
        <v>17738532</v>
      </c>
      <c r="P158" s="55">
        <v>254800</v>
      </c>
      <c r="Q158" s="55">
        <f t="shared" si="4"/>
        <v>0</v>
      </c>
      <c r="R158" s="54"/>
      <c r="S158" s="55"/>
      <c r="T158" s="55"/>
      <c r="U158" s="55"/>
      <c r="V158" s="68">
        <f t="shared" si="8"/>
        <v>0</v>
      </c>
      <c r="W158" s="91" t="s">
        <v>36</v>
      </c>
    </row>
    <row r="159" spans="1:23" ht="26.25" thickBot="1" x14ac:dyDescent="0.3">
      <c r="A159" s="51" t="s">
        <v>30</v>
      </c>
      <c r="B159" s="52">
        <v>3366</v>
      </c>
      <c r="C159" s="53">
        <v>43497</v>
      </c>
      <c r="D159" s="54">
        <v>43529</v>
      </c>
      <c r="E159" s="54" t="s">
        <v>32</v>
      </c>
      <c r="F159" s="55">
        <v>260000</v>
      </c>
      <c r="G159" s="55">
        <v>0</v>
      </c>
      <c r="H159" s="55">
        <v>0</v>
      </c>
      <c r="I159" s="55"/>
      <c r="J159" s="55">
        <f t="shared" si="5"/>
        <v>260000</v>
      </c>
      <c r="K159" s="55">
        <v>5200</v>
      </c>
      <c r="L159" s="55"/>
      <c r="M159" s="55">
        <f t="shared" si="6"/>
        <v>254800</v>
      </c>
      <c r="N159" s="54">
        <v>43648</v>
      </c>
      <c r="O159" s="55">
        <v>17738532</v>
      </c>
      <c r="P159" s="55">
        <v>254800</v>
      </c>
      <c r="Q159" s="55">
        <f t="shared" si="4"/>
        <v>0</v>
      </c>
      <c r="R159" s="54"/>
      <c r="S159" s="55"/>
      <c r="T159" s="55"/>
      <c r="U159" s="55"/>
      <c r="V159" s="68">
        <f t="shared" si="8"/>
        <v>0</v>
      </c>
      <c r="W159" s="91" t="s">
        <v>36</v>
      </c>
    </row>
    <row r="160" spans="1:23" ht="26.25" thickBot="1" x14ac:dyDescent="0.3">
      <c r="A160" s="51" t="s">
        <v>30</v>
      </c>
      <c r="B160" s="52">
        <v>3409</v>
      </c>
      <c r="C160" s="53">
        <v>43497</v>
      </c>
      <c r="D160" s="54">
        <v>43529</v>
      </c>
      <c r="E160" s="54" t="s">
        <v>32</v>
      </c>
      <c r="F160" s="55">
        <v>458780</v>
      </c>
      <c r="G160" s="55">
        <v>0</v>
      </c>
      <c r="H160" s="55">
        <v>0</v>
      </c>
      <c r="I160" s="55"/>
      <c r="J160" s="55">
        <f t="shared" si="5"/>
        <v>458780</v>
      </c>
      <c r="K160" s="55">
        <v>9175.6</v>
      </c>
      <c r="L160" s="55"/>
      <c r="M160" s="55">
        <f t="shared" si="6"/>
        <v>449604.4</v>
      </c>
      <c r="N160" s="54">
        <v>43679</v>
      </c>
      <c r="O160" s="55">
        <v>17112539</v>
      </c>
      <c r="P160" s="55">
        <v>449604.4</v>
      </c>
      <c r="Q160" s="55">
        <f t="shared" si="4"/>
        <v>0</v>
      </c>
      <c r="R160" s="54"/>
      <c r="S160" s="55"/>
      <c r="T160" s="55"/>
      <c r="U160" s="55"/>
      <c r="V160" s="68">
        <f t="shared" si="8"/>
        <v>0</v>
      </c>
      <c r="W160" s="91" t="s">
        <v>36</v>
      </c>
    </row>
    <row r="161" spans="1:23" ht="26.25" thickBot="1" x14ac:dyDescent="0.3">
      <c r="A161" s="51" t="s">
        <v>30</v>
      </c>
      <c r="B161" s="52">
        <v>3410</v>
      </c>
      <c r="C161" s="53">
        <v>43497</v>
      </c>
      <c r="D161" s="54">
        <v>43529</v>
      </c>
      <c r="E161" s="54" t="s">
        <v>32</v>
      </c>
      <c r="F161" s="55">
        <v>110010</v>
      </c>
      <c r="G161" s="55">
        <v>0</v>
      </c>
      <c r="H161" s="55">
        <v>0</v>
      </c>
      <c r="I161" s="55"/>
      <c r="J161" s="55">
        <f t="shared" si="5"/>
        <v>110010</v>
      </c>
      <c r="K161" s="55">
        <v>2200.2000000000003</v>
      </c>
      <c r="L161" s="55"/>
      <c r="M161" s="55">
        <f t="shared" si="6"/>
        <v>107809.8</v>
      </c>
      <c r="N161" s="54">
        <v>43648</v>
      </c>
      <c r="O161" s="55">
        <v>17738532</v>
      </c>
      <c r="P161" s="55">
        <v>107809.8</v>
      </c>
      <c r="Q161" s="55">
        <f t="shared" si="4"/>
        <v>0</v>
      </c>
      <c r="R161" s="54"/>
      <c r="S161" s="55"/>
      <c r="T161" s="55"/>
      <c r="U161" s="55"/>
      <c r="V161" s="68">
        <f t="shared" si="8"/>
        <v>0</v>
      </c>
      <c r="W161" s="91" t="s">
        <v>36</v>
      </c>
    </row>
    <row r="162" spans="1:23" ht="26.25" thickBot="1" x14ac:dyDescent="0.3">
      <c r="A162" s="51" t="s">
        <v>30</v>
      </c>
      <c r="B162" s="52">
        <v>3412</v>
      </c>
      <c r="C162" s="53">
        <v>43497</v>
      </c>
      <c r="D162" s="54">
        <v>43529</v>
      </c>
      <c r="E162" s="54" t="s">
        <v>32</v>
      </c>
      <c r="F162" s="55">
        <v>42300</v>
      </c>
      <c r="G162" s="55">
        <v>0</v>
      </c>
      <c r="H162" s="55">
        <v>0</v>
      </c>
      <c r="I162" s="55"/>
      <c r="J162" s="55">
        <f t="shared" si="5"/>
        <v>42300</v>
      </c>
      <c r="K162" s="55">
        <v>846</v>
      </c>
      <c r="L162" s="55"/>
      <c r="M162" s="55">
        <f t="shared" si="6"/>
        <v>41454</v>
      </c>
      <c r="N162" s="54">
        <v>43648</v>
      </c>
      <c r="O162" s="55">
        <v>17738532</v>
      </c>
      <c r="P162" s="55">
        <v>41454</v>
      </c>
      <c r="Q162" s="55">
        <f t="shared" si="4"/>
        <v>0</v>
      </c>
      <c r="R162" s="54"/>
      <c r="S162" s="55"/>
      <c r="T162" s="55"/>
      <c r="U162" s="55"/>
      <c r="V162" s="68">
        <f t="shared" si="8"/>
        <v>0</v>
      </c>
      <c r="W162" s="91" t="s">
        <v>36</v>
      </c>
    </row>
    <row r="163" spans="1:23" ht="26.25" thickBot="1" x14ac:dyDescent="0.3">
      <c r="A163" s="51" t="s">
        <v>30</v>
      </c>
      <c r="B163" s="52">
        <v>3402</v>
      </c>
      <c r="C163" s="53">
        <v>43497</v>
      </c>
      <c r="D163" s="54">
        <v>43529</v>
      </c>
      <c r="E163" s="54" t="s">
        <v>32</v>
      </c>
      <c r="F163" s="55">
        <v>252300</v>
      </c>
      <c r="G163" s="55">
        <v>0</v>
      </c>
      <c r="H163" s="55">
        <v>0</v>
      </c>
      <c r="I163" s="55"/>
      <c r="J163" s="55">
        <f t="shared" si="5"/>
        <v>252300</v>
      </c>
      <c r="K163" s="55">
        <v>5046</v>
      </c>
      <c r="L163" s="55"/>
      <c r="M163" s="55">
        <f t="shared" si="6"/>
        <v>247254</v>
      </c>
      <c r="N163" s="54">
        <v>43648</v>
      </c>
      <c r="O163" s="55">
        <v>17738532</v>
      </c>
      <c r="P163" s="55">
        <v>247254</v>
      </c>
      <c r="Q163" s="55">
        <f t="shared" si="4"/>
        <v>0</v>
      </c>
      <c r="R163" s="54"/>
      <c r="S163" s="55"/>
      <c r="T163" s="55"/>
      <c r="U163" s="55"/>
      <c r="V163" s="68">
        <f>V162+Q163</f>
        <v>0</v>
      </c>
      <c r="W163" s="91" t="s">
        <v>36</v>
      </c>
    </row>
    <row r="164" spans="1:23" ht="26.25" thickBot="1" x14ac:dyDescent="0.3">
      <c r="A164" s="51" t="s">
        <v>30</v>
      </c>
      <c r="B164" s="52">
        <v>3401</v>
      </c>
      <c r="C164" s="53">
        <v>43497</v>
      </c>
      <c r="D164" s="54">
        <v>43529</v>
      </c>
      <c r="E164" s="54" t="s">
        <v>32</v>
      </c>
      <c r="F164" s="55">
        <v>497180</v>
      </c>
      <c r="G164" s="55">
        <v>0</v>
      </c>
      <c r="H164" s="55">
        <v>30200</v>
      </c>
      <c r="I164" s="55"/>
      <c r="J164" s="55">
        <f t="shared" si="5"/>
        <v>466980</v>
      </c>
      <c r="K164" s="55">
        <v>9943.6</v>
      </c>
      <c r="L164" s="55"/>
      <c r="M164" s="55">
        <f t="shared" si="6"/>
        <v>457036.4</v>
      </c>
      <c r="N164" s="54">
        <v>43550</v>
      </c>
      <c r="O164" s="55">
        <v>941744</v>
      </c>
      <c r="P164" s="55">
        <v>457036.4</v>
      </c>
      <c r="Q164" s="55">
        <f t="shared" ref="Q164:Q227" si="9">M164-P164</f>
        <v>0</v>
      </c>
      <c r="R164" s="54"/>
      <c r="S164" s="55"/>
      <c r="T164" s="55"/>
      <c r="U164" s="55"/>
      <c r="V164" s="68">
        <f>V163+Q164</f>
        <v>0</v>
      </c>
      <c r="W164" s="91" t="s">
        <v>43</v>
      </c>
    </row>
    <row r="165" spans="1:23" ht="26.25" thickBot="1" x14ac:dyDescent="0.3">
      <c r="A165" s="51" t="s">
        <v>30</v>
      </c>
      <c r="B165" s="52">
        <v>3483</v>
      </c>
      <c r="C165" s="53">
        <v>43497</v>
      </c>
      <c r="D165" s="54">
        <v>43529</v>
      </c>
      <c r="E165" s="54" t="s">
        <v>32</v>
      </c>
      <c r="F165" s="55">
        <v>252300</v>
      </c>
      <c r="G165" s="55">
        <v>0</v>
      </c>
      <c r="H165" s="55">
        <v>0</v>
      </c>
      <c r="I165" s="55"/>
      <c r="J165" s="55">
        <f t="shared" si="5"/>
        <v>252300</v>
      </c>
      <c r="K165" s="55">
        <v>5046</v>
      </c>
      <c r="L165" s="55"/>
      <c r="M165" s="55">
        <f t="shared" si="6"/>
        <v>247254</v>
      </c>
      <c r="N165" s="54">
        <v>43648</v>
      </c>
      <c r="O165" s="55">
        <v>17738532</v>
      </c>
      <c r="P165" s="55">
        <v>247254</v>
      </c>
      <c r="Q165" s="55">
        <f t="shared" si="9"/>
        <v>0</v>
      </c>
      <c r="R165" s="54"/>
      <c r="S165" s="55"/>
      <c r="T165" s="55"/>
      <c r="U165" s="55"/>
      <c r="V165" s="68">
        <f t="shared" ref="V165:V171" si="10">V164+Q165</f>
        <v>0</v>
      </c>
      <c r="W165" s="91" t="s">
        <v>36</v>
      </c>
    </row>
    <row r="166" spans="1:23" ht="26.25" thickBot="1" x14ac:dyDescent="0.3">
      <c r="A166" s="51" t="s">
        <v>30</v>
      </c>
      <c r="B166" s="52">
        <v>3463</v>
      </c>
      <c r="C166" s="53">
        <v>43497</v>
      </c>
      <c r="D166" s="54">
        <v>43529</v>
      </c>
      <c r="E166" s="54" t="s">
        <v>32</v>
      </c>
      <c r="F166" s="55">
        <v>242300</v>
      </c>
      <c r="G166" s="55">
        <v>27900</v>
      </c>
      <c r="H166" s="55">
        <v>0</v>
      </c>
      <c r="I166" s="55"/>
      <c r="J166" s="55">
        <f t="shared" si="5"/>
        <v>214400</v>
      </c>
      <c r="K166" s="55">
        <v>4846</v>
      </c>
      <c r="L166" s="55"/>
      <c r="M166" s="55">
        <f t="shared" si="6"/>
        <v>209554</v>
      </c>
      <c r="N166" s="54">
        <v>43648</v>
      </c>
      <c r="O166" s="55">
        <v>17738532</v>
      </c>
      <c r="P166" s="55">
        <v>209554</v>
      </c>
      <c r="Q166" s="55">
        <f t="shared" si="9"/>
        <v>0</v>
      </c>
      <c r="R166" s="54"/>
      <c r="S166" s="55"/>
      <c r="T166" s="55"/>
      <c r="U166" s="55"/>
      <c r="V166" s="68">
        <f t="shared" si="10"/>
        <v>0</v>
      </c>
      <c r="W166" s="91" t="s">
        <v>36</v>
      </c>
    </row>
    <row r="167" spans="1:23" ht="26.25" thickBot="1" x14ac:dyDescent="0.3">
      <c r="A167" s="51" t="s">
        <v>30</v>
      </c>
      <c r="B167" s="52">
        <v>3462</v>
      </c>
      <c r="C167" s="53">
        <v>43497</v>
      </c>
      <c r="D167" s="54">
        <v>43529</v>
      </c>
      <c r="E167" s="54" t="s">
        <v>32</v>
      </c>
      <c r="F167" s="55">
        <v>252300</v>
      </c>
      <c r="G167" s="55">
        <v>0</v>
      </c>
      <c r="H167" s="55">
        <v>0</v>
      </c>
      <c r="I167" s="55"/>
      <c r="J167" s="55">
        <f t="shared" si="5"/>
        <v>252300</v>
      </c>
      <c r="K167" s="55">
        <v>5046</v>
      </c>
      <c r="L167" s="55"/>
      <c r="M167" s="55">
        <f t="shared" si="6"/>
        <v>247254</v>
      </c>
      <c r="N167" s="54">
        <v>43648</v>
      </c>
      <c r="O167" s="55">
        <v>17738532</v>
      </c>
      <c r="P167" s="55">
        <v>247254</v>
      </c>
      <c r="Q167" s="55">
        <f t="shared" si="9"/>
        <v>0</v>
      </c>
      <c r="R167" s="54"/>
      <c r="S167" s="55"/>
      <c r="T167" s="55"/>
      <c r="U167" s="55"/>
      <c r="V167" s="68">
        <f t="shared" si="10"/>
        <v>0</v>
      </c>
      <c r="W167" s="91" t="s">
        <v>36</v>
      </c>
    </row>
    <row r="168" spans="1:23" ht="26.25" thickBot="1" x14ac:dyDescent="0.3">
      <c r="A168" s="51" t="s">
        <v>30</v>
      </c>
      <c r="B168" s="52">
        <v>3471</v>
      </c>
      <c r="C168" s="53">
        <v>43497</v>
      </c>
      <c r="D168" s="54">
        <v>43529</v>
      </c>
      <c r="E168" s="54" t="s">
        <v>32</v>
      </c>
      <c r="F168" s="55">
        <v>252300</v>
      </c>
      <c r="G168" s="55">
        <v>0</v>
      </c>
      <c r="H168" s="55">
        <v>0</v>
      </c>
      <c r="I168" s="55"/>
      <c r="J168" s="55">
        <f t="shared" si="5"/>
        <v>252300</v>
      </c>
      <c r="K168" s="55">
        <v>5046</v>
      </c>
      <c r="L168" s="55"/>
      <c r="M168" s="55">
        <f t="shared" si="6"/>
        <v>247254</v>
      </c>
      <c r="N168" s="54">
        <v>43648</v>
      </c>
      <c r="O168" s="55">
        <v>17738532</v>
      </c>
      <c r="P168" s="55">
        <v>247254</v>
      </c>
      <c r="Q168" s="55">
        <f t="shared" si="9"/>
        <v>0</v>
      </c>
      <c r="R168" s="54"/>
      <c r="S168" s="55"/>
      <c r="T168" s="55"/>
      <c r="U168" s="55"/>
      <c r="V168" s="68">
        <f t="shared" si="10"/>
        <v>0</v>
      </c>
      <c r="W168" s="91" t="s">
        <v>36</v>
      </c>
    </row>
    <row r="169" spans="1:23" ht="26.25" thickBot="1" x14ac:dyDescent="0.3">
      <c r="A169" s="51" t="s">
        <v>30</v>
      </c>
      <c r="B169" s="52">
        <v>3455</v>
      </c>
      <c r="C169" s="53">
        <v>43497</v>
      </c>
      <c r="D169" s="54">
        <v>43529</v>
      </c>
      <c r="E169" s="54" t="s">
        <v>32</v>
      </c>
      <c r="F169" s="55">
        <v>110010</v>
      </c>
      <c r="G169" s="55">
        <v>0</v>
      </c>
      <c r="H169" s="55">
        <v>12700</v>
      </c>
      <c r="I169" s="55"/>
      <c r="J169" s="55">
        <f t="shared" si="5"/>
        <v>97310</v>
      </c>
      <c r="K169" s="55">
        <v>2200.2000000000003</v>
      </c>
      <c r="L169" s="55"/>
      <c r="M169" s="55">
        <f t="shared" si="6"/>
        <v>95109.8</v>
      </c>
      <c r="N169" s="54">
        <v>43648</v>
      </c>
      <c r="O169" s="55">
        <v>17738532</v>
      </c>
      <c r="P169" s="55">
        <v>95109.8</v>
      </c>
      <c r="Q169" s="55">
        <f t="shared" si="9"/>
        <v>0</v>
      </c>
      <c r="R169" s="54"/>
      <c r="S169" s="55"/>
      <c r="T169" s="55"/>
      <c r="U169" s="55"/>
      <c r="V169" s="68">
        <f t="shared" si="10"/>
        <v>0</v>
      </c>
      <c r="W169" s="91" t="s">
        <v>36</v>
      </c>
    </row>
    <row r="170" spans="1:23" ht="26.25" thickBot="1" x14ac:dyDescent="0.3">
      <c r="A170" s="51" t="s">
        <v>30</v>
      </c>
      <c r="B170" s="52">
        <v>3470</v>
      </c>
      <c r="C170" s="53">
        <v>43497</v>
      </c>
      <c r="D170" s="54">
        <v>43529</v>
      </c>
      <c r="E170" s="54" t="s">
        <v>32</v>
      </c>
      <c r="F170" s="55">
        <v>242300</v>
      </c>
      <c r="G170" s="55">
        <v>0</v>
      </c>
      <c r="H170" s="55">
        <v>0</v>
      </c>
      <c r="I170" s="55"/>
      <c r="J170" s="55">
        <f t="shared" si="5"/>
        <v>242300</v>
      </c>
      <c r="K170" s="55">
        <v>4846</v>
      </c>
      <c r="L170" s="55"/>
      <c r="M170" s="55">
        <f t="shared" si="6"/>
        <v>237454</v>
      </c>
      <c r="N170" s="54">
        <v>43648</v>
      </c>
      <c r="O170" s="55">
        <v>17738532</v>
      </c>
      <c r="P170" s="55">
        <v>237454</v>
      </c>
      <c r="Q170" s="55">
        <f t="shared" si="9"/>
        <v>0</v>
      </c>
      <c r="R170" s="54"/>
      <c r="S170" s="55"/>
      <c r="T170" s="55"/>
      <c r="U170" s="55"/>
      <c r="V170" s="68">
        <f t="shared" si="10"/>
        <v>0</v>
      </c>
      <c r="W170" s="91" t="s">
        <v>36</v>
      </c>
    </row>
    <row r="171" spans="1:23" ht="26.25" thickBot="1" x14ac:dyDescent="0.3">
      <c r="A171" s="51" t="s">
        <v>30</v>
      </c>
      <c r="B171" s="52">
        <v>3481</v>
      </c>
      <c r="C171" s="53">
        <v>43497</v>
      </c>
      <c r="D171" s="54">
        <v>43529</v>
      </c>
      <c r="E171" s="54" t="s">
        <v>32</v>
      </c>
      <c r="F171" s="55">
        <v>86635</v>
      </c>
      <c r="G171" s="55">
        <v>0</v>
      </c>
      <c r="H171" s="55">
        <v>0</v>
      </c>
      <c r="I171" s="55"/>
      <c r="J171" s="55">
        <f t="shared" si="5"/>
        <v>86635</v>
      </c>
      <c r="K171" s="55">
        <v>1732.7</v>
      </c>
      <c r="L171" s="55"/>
      <c r="M171" s="55">
        <f t="shared" si="6"/>
        <v>84902.3</v>
      </c>
      <c r="N171" s="54">
        <v>43648</v>
      </c>
      <c r="O171" s="55">
        <v>17738532</v>
      </c>
      <c r="P171" s="55">
        <v>84902.3</v>
      </c>
      <c r="Q171" s="55">
        <f t="shared" si="9"/>
        <v>0</v>
      </c>
      <c r="R171" s="54"/>
      <c r="S171" s="55"/>
      <c r="T171" s="55"/>
      <c r="U171" s="55"/>
      <c r="V171" s="68">
        <f t="shared" si="10"/>
        <v>0</v>
      </c>
      <c r="W171" s="91" t="s">
        <v>36</v>
      </c>
    </row>
    <row r="172" spans="1:23" ht="26.25" thickBot="1" x14ac:dyDescent="0.3">
      <c r="A172" s="51" t="s">
        <v>30</v>
      </c>
      <c r="B172" s="52">
        <v>3458</v>
      </c>
      <c r="C172" s="53">
        <v>43497</v>
      </c>
      <c r="D172" s="54">
        <v>43529</v>
      </c>
      <c r="E172" s="54" t="s">
        <v>32</v>
      </c>
      <c r="F172" s="55">
        <v>242300</v>
      </c>
      <c r="G172" s="55">
        <v>0</v>
      </c>
      <c r="H172" s="55">
        <v>0</v>
      </c>
      <c r="I172" s="55"/>
      <c r="J172" s="55">
        <f t="shared" si="5"/>
        <v>242300</v>
      </c>
      <c r="K172" s="55">
        <v>4846</v>
      </c>
      <c r="L172" s="55"/>
      <c r="M172" s="55">
        <f t="shared" si="6"/>
        <v>237454</v>
      </c>
      <c r="N172" s="54">
        <v>43648</v>
      </c>
      <c r="O172" s="55">
        <v>17738532</v>
      </c>
      <c r="P172" s="55">
        <v>237454</v>
      </c>
      <c r="Q172" s="55">
        <f t="shared" si="9"/>
        <v>0</v>
      </c>
      <c r="R172" s="54"/>
      <c r="S172" s="55"/>
      <c r="T172" s="55"/>
      <c r="U172" s="55"/>
      <c r="V172" s="68">
        <f>V171+Q172</f>
        <v>0</v>
      </c>
      <c r="W172" s="91" t="s">
        <v>36</v>
      </c>
    </row>
    <row r="173" spans="1:23" ht="26.25" thickBot="1" x14ac:dyDescent="0.3">
      <c r="A173" s="51" t="s">
        <v>30</v>
      </c>
      <c r="B173" s="52">
        <v>3475</v>
      </c>
      <c r="C173" s="53">
        <v>43497</v>
      </c>
      <c r="D173" s="54">
        <v>43529</v>
      </c>
      <c r="E173" s="54" t="s">
        <v>32</v>
      </c>
      <c r="F173" s="55">
        <v>252300</v>
      </c>
      <c r="G173" s="55">
        <v>0</v>
      </c>
      <c r="H173" s="55">
        <v>0</v>
      </c>
      <c r="I173" s="55"/>
      <c r="J173" s="55">
        <f t="shared" ref="J173:J236" si="11">F173-H173-G173-I173</f>
        <v>252300</v>
      </c>
      <c r="K173" s="55">
        <v>5046</v>
      </c>
      <c r="L173" s="55"/>
      <c r="M173" s="55">
        <f t="shared" ref="M173:M236" si="12">J173-K173-L173</f>
        <v>247254</v>
      </c>
      <c r="N173" s="54">
        <v>43648</v>
      </c>
      <c r="O173" s="55">
        <v>17738532</v>
      </c>
      <c r="P173" s="55">
        <v>247254</v>
      </c>
      <c r="Q173" s="55">
        <f t="shared" si="9"/>
        <v>0</v>
      </c>
      <c r="R173" s="54"/>
      <c r="S173" s="55"/>
      <c r="T173" s="55"/>
      <c r="U173" s="55"/>
      <c r="V173" s="68">
        <f t="shared" ref="V173:V175" si="13">V172+Q173</f>
        <v>0</v>
      </c>
      <c r="W173" s="91" t="s">
        <v>36</v>
      </c>
    </row>
    <row r="174" spans="1:23" ht="26.25" thickBot="1" x14ac:dyDescent="0.3">
      <c r="A174" s="60" t="s">
        <v>30</v>
      </c>
      <c r="B174" s="61">
        <v>3484</v>
      </c>
      <c r="C174" s="62">
        <v>43497</v>
      </c>
      <c r="D174" s="63">
        <v>43529</v>
      </c>
      <c r="E174" s="63" t="s">
        <v>32</v>
      </c>
      <c r="F174" s="64">
        <v>86635</v>
      </c>
      <c r="G174" s="64">
        <v>0</v>
      </c>
      <c r="H174" s="64">
        <v>0</v>
      </c>
      <c r="I174" s="64"/>
      <c r="J174" s="64">
        <f t="shared" si="11"/>
        <v>86635</v>
      </c>
      <c r="K174" s="64">
        <v>1732.7</v>
      </c>
      <c r="L174" s="64"/>
      <c r="M174" s="64">
        <f t="shared" si="12"/>
        <v>84902.3</v>
      </c>
      <c r="N174" s="63">
        <v>43648</v>
      </c>
      <c r="O174" s="64">
        <v>17738532</v>
      </c>
      <c r="P174" s="64">
        <v>84902.3</v>
      </c>
      <c r="Q174" s="64">
        <f t="shared" si="9"/>
        <v>0</v>
      </c>
      <c r="R174" s="63"/>
      <c r="S174" s="64"/>
      <c r="T174" s="64"/>
      <c r="U174" s="64"/>
      <c r="V174" s="75">
        <f t="shared" si="13"/>
        <v>0</v>
      </c>
      <c r="W174" s="91" t="s">
        <v>36</v>
      </c>
    </row>
    <row r="175" spans="1:23" ht="26.25" thickBot="1" x14ac:dyDescent="0.3">
      <c r="A175" s="51" t="s">
        <v>30</v>
      </c>
      <c r="B175" s="52">
        <v>3534</v>
      </c>
      <c r="C175" s="53">
        <v>43497</v>
      </c>
      <c r="D175" s="54">
        <v>43529</v>
      </c>
      <c r="E175" s="54" t="s">
        <v>32</v>
      </c>
      <c r="F175" s="55">
        <v>152310</v>
      </c>
      <c r="G175" s="55">
        <v>0</v>
      </c>
      <c r="H175" s="55">
        <v>12700</v>
      </c>
      <c r="I175" s="55"/>
      <c r="J175" s="55">
        <f t="shared" si="11"/>
        <v>139610</v>
      </c>
      <c r="K175" s="55">
        <v>3046.2000000000003</v>
      </c>
      <c r="L175" s="55"/>
      <c r="M175" s="55">
        <f t="shared" si="12"/>
        <v>136563.79999999999</v>
      </c>
      <c r="N175" s="54">
        <v>43648</v>
      </c>
      <c r="O175" s="55">
        <v>17738532</v>
      </c>
      <c r="P175" s="55">
        <v>136563.79999999999</v>
      </c>
      <c r="Q175" s="55">
        <f t="shared" si="9"/>
        <v>0</v>
      </c>
      <c r="R175" s="54"/>
      <c r="S175" s="55"/>
      <c r="T175" s="55"/>
      <c r="U175" s="55"/>
      <c r="V175" s="68">
        <f t="shared" si="13"/>
        <v>0</v>
      </c>
      <c r="W175" s="86" t="s">
        <v>36</v>
      </c>
    </row>
    <row r="176" spans="1:23" ht="26.25" thickBot="1" x14ac:dyDescent="0.3">
      <c r="A176" s="51" t="s">
        <v>30</v>
      </c>
      <c r="B176" s="52">
        <v>3526</v>
      </c>
      <c r="C176" s="53">
        <v>43497</v>
      </c>
      <c r="D176" s="54">
        <v>43529</v>
      </c>
      <c r="E176" s="54" t="s">
        <v>32</v>
      </c>
      <c r="F176" s="55">
        <v>396180</v>
      </c>
      <c r="G176" s="55">
        <v>0</v>
      </c>
      <c r="H176" s="55">
        <v>0</v>
      </c>
      <c r="I176" s="55"/>
      <c r="J176" s="55">
        <f t="shared" si="11"/>
        <v>396180</v>
      </c>
      <c r="K176" s="55">
        <v>7923.6</v>
      </c>
      <c r="L176" s="55"/>
      <c r="M176" s="55">
        <f t="shared" si="12"/>
        <v>388256.4</v>
      </c>
      <c r="N176" s="54">
        <v>43679</v>
      </c>
      <c r="O176" s="55">
        <v>17112539</v>
      </c>
      <c r="P176" s="55">
        <v>388256</v>
      </c>
      <c r="Q176" s="55">
        <f t="shared" si="9"/>
        <v>0.40000000002328306</v>
      </c>
      <c r="R176" s="54"/>
      <c r="S176" s="55"/>
      <c r="T176" s="55"/>
      <c r="U176" s="55"/>
      <c r="V176" s="68">
        <f>V175+Q176</f>
        <v>0.40000000002328306</v>
      </c>
      <c r="W176" s="86" t="s">
        <v>35</v>
      </c>
    </row>
    <row r="177" spans="1:23" ht="26.25" thickBot="1" x14ac:dyDescent="0.3">
      <c r="A177" s="51" t="s">
        <v>30</v>
      </c>
      <c r="B177" s="52">
        <v>3532</v>
      </c>
      <c r="C177" s="53">
        <v>43497</v>
      </c>
      <c r="D177" s="54">
        <v>43529</v>
      </c>
      <c r="E177" s="54" t="s">
        <v>32</v>
      </c>
      <c r="F177" s="55">
        <v>152310</v>
      </c>
      <c r="G177" s="55">
        <v>0</v>
      </c>
      <c r="H177" s="55">
        <v>0</v>
      </c>
      <c r="I177" s="55"/>
      <c r="J177" s="55">
        <f t="shared" si="11"/>
        <v>152310</v>
      </c>
      <c r="K177" s="55">
        <v>3046.2000000000003</v>
      </c>
      <c r="L177" s="55"/>
      <c r="M177" s="55">
        <f t="shared" si="12"/>
        <v>149263.79999999999</v>
      </c>
      <c r="N177" s="54">
        <v>43648</v>
      </c>
      <c r="O177" s="55">
        <v>17738532</v>
      </c>
      <c r="P177" s="55">
        <v>149263.79999999999</v>
      </c>
      <c r="Q177" s="55">
        <f t="shared" si="9"/>
        <v>0</v>
      </c>
      <c r="R177" s="54"/>
      <c r="S177" s="55"/>
      <c r="T177" s="55"/>
      <c r="U177" s="55"/>
      <c r="V177" s="68">
        <f t="shared" ref="V177:V184" si="14">V176+Q177</f>
        <v>0.40000000002328306</v>
      </c>
      <c r="W177" s="86" t="s">
        <v>36</v>
      </c>
    </row>
    <row r="178" spans="1:23" ht="26.25" thickBot="1" x14ac:dyDescent="0.3">
      <c r="A178" s="51" t="s">
        <v>30</v>
      </c>
      <c r="B178" s="52">
        <v>3514</v>
      </c>
      <c r="C178" s="53">
        <v>43497</v>
      </c>
      <c r="D178" s="54">
        <v>43529</v>
      </c>
      <c r="E178" s="54" t="s">
        <v>32</v>
      </c>
      <c r="F178" s="55">
        <v>252300</v>
      </c>
      <c r="G178" s="55">
        <v>0</v>
      </c>
      <c r="H178" s="55">
        <v>29014</v>
      </c>
      <c r="I178" s="55"/>
      <c r="J178" s="55">
        <f t="shared" si="11"/>
        <v>223286</v>
      </c>
      <c r="K178" s="55">
        <v>5046</v>
      </c>
      <c r="L178" s="55"/>
      <c r="M178" s="55">
        <f t="shared" si="12"/>
        <v>218240</v>
      </c>
      <c r="N178" s="54">
        <v>43648</v>
      </c>
      <c r="O178" s="55">
        <v>17738532</v>
      </c>
      <c r="P178" s="55">
        <v>218240</v>
      </c>
      <c r="Q178" s="55">
        <f t="shared" si="9"/>
        <v>0</v>
      </c>
      <c r="R178" s="54"/>
      <c r="S178" s="55"/>
      <c r="T178" s="55"/>
      <c r="U178" s="55"/>
      <c r="V178" s="68">
        <f t="shared" si="14"/>
        <v>0.40000000002328306</v>
      </c>
      <c r="W178" s="86" t="s">
        <v>36</v>
      </c>
    </row>
    <row r="179" spans="1:23" ht="26.25" thickBot="1" x14ac:dyDescent="0.3">
      <c r="A179" s="51" t="s">
        <v>30</v>
      </c>
      <c r="B179" s="52">
        <v>3512</v>
      </c>
      <c r="C179" s="53">
        <v>43497</v>
      </c>
      <c r="D179" s="54">
        <v>43529</v>
      </c>
      <c r="E179" s="54" t="s">
        <v>32</v>
      </c>
      <c r="F179" s="55">
        <v>252300</v>
      </c>
      <c r="G179" s="55">
        <v>0</v>
      </c>
      <c r="H179" s="55">
        <v>0</v>
      </c>
      <c r="I179" s="55"/>
      <c r="J179" s="55">
        <f t="shared" si="11"/>
        <v>252300</v>
      </c>
      <c r="K179" s="55">
        <v>5046</v>
      </c>
      <c r="L179" s="55"/>
      <c r="M179" s="55">
        <f t="shared" si="12"/>
        <v>247254</v>
      </c>
      <c r="N179" s="54">
        <v>43648</v>
      </c>
      <c r="O179" s="55">
        <v>17738532</v>
      </c>
      <c r="P179" s="55">
        <v>247254</v>
      </c>
      <c r="Q179" s="55">
        <f t="shared" si="9"/>
        <v>0</v>
      </c>
      <c r="R179" s="54"/>
      <c r="S179" s="55"/>
      <c r="T179" s="55"/>
      <c r="U179" s="55"/>
      <c r="V179" s="68">
        <f t="shared" si="14"/>
        <v>0.40000000002328306</v>
      </c>
      <c r="W179" s="86" t="s">
        <v>36</v>
      </c>
    </row>
    <row r="180" spans="1:23" ht="26.25" thickBot="1" x14ac:dyDescent="0.3">
      <c r="A180" s="51" t="s">
        <v>30</v>
      </c>
      <c r="B180" s="52">
        <v>3513</v>
      </c>
      <c r="C180" s="53">
        <v>43497</v>
      </c>
      <c r="D180" s="54">
        <v>43529</v>
      </c>
      <c r="E180" s="54" t="s">
        <v>32</v>
      </c>
      <c r="F180" s="55">
        <v>252300</v>
      </c>
      <c r="G180" s="55">
        <v>0</v>
      </c>
      <c r="H180" s="55">
        <v>0</v>
      </c>
      <c r="I180" s="55"/>
      <c r="J180" s="55">
        <f t="shared" si="11"/>
        <v>252300</v>
      </c>
      <c r="K180" s="55">
        <v>5046</v>
      </c>
      <c r="L180" s="55"/>
      <c r="M180" s="55">
        <f t="shared" si="12"/>
        <v>247254</v>
      </c>
      <c r="N180" s="54">
        <v>43648</v>
      </c>
      <c r="O180" s="55">
        <v>17738532</v>
      </c>
      <c r="P180" s="55">
        <v>247254</v>
      </c>
      <c r="Q180" s="55">
        <f t="shared" si="9"/>
        <v>0</v>
      </c>
      <c r="R180" s="54"/>
      <c r="S180" s="55"/>
      <c r="T180" s="55"/>
      <c r="U180" s="55"/>
      <c r="V180" s="68">
        <f t="shared" si="14"/>
        <v>0.40000000002328306</v>
      </c>
      <c r="W180" s="86" t="s">
        <v>36</v>
      </c>
    </row>
    <row r="181" spans="1:23" ht="26.25" thickBot="1" x14ac:dyDescent="0.3">
      <c r="A181" s="51" t="s">
        <v>30</v>
      </c>
      <c r="B181" s="52">
        <v>3501</v>
      </c>
      <c r="C181" s="53">
        <v>43497</v>
      </c>
      <c r="D181" s="54">
        <v>43529</v>
      </c>
      <c r="E181" s="54" t="s">
        <v>32</v>
      </c>
      <c r="F181" s="55">
        <v>201300</v>
      </c>
      <c r="G181" s="55">
        <v>0</v>
      </c>
      <c r="H181" s="55">
        <v>0</v>
      </c>
      <c r="I181" s="55"/>
      <c r="J181" s="55">
        <f t="shared" si="11"/>
        <v>201300</v>
      </c>
      <c r="K181" s="55">
        <v>4026</v>
      </c>
      <c r="L181" s="55"/>
      <c r="M181" s="55">
        <f t="shared" si="12"/>
        <v>197274</v>
      </c>
      <c r="N181" s="54">
        <v>43648</v>
      </c>
      <c r="O181" s="55">
        <v>17738532</v>
      </c>
      <c r="P181" s="55">
        <v>197274</v>
      </c>
      <c r="Q181" s="55">
        <f t="shared" si="9"/>
        <v>0</v>
      </c>
      <c r="R181" s="54"/>
      <c r="S181" s="55"/>
      <c r="T181" s="55"/>
      <c r="U181" s="55"/>
      <c r="V181" s="68">
        <f t="shared" si="14"/>
        <v>0.40000000002328306</v>
      </c>
      <c r="W181" s="86" t="s">
        <v>36</v>
      </c>
    </row>
    <row r="182" spans="1:23" ht="26.25" thickBot="1" x14ac:dyDescent="0.3">
      <c r="A182" s="51" t="s">
        <v>30</v>
      </c>
      <c r="B182" s="52">
        <v>3489</v>
      </c>
      <c r="C182" s="53">
        <v>43497</v>
      </c>
      <c r="D182" s="54">
        <v>43529</v>
      </c>
      <c r="E182" s="54" t="s">
        <v>32</v>
      </c>
      <c r="F182" s="55">
        <v>152310</v>
      </c>
      <c r="G182" s="55">
        <v>0</v>
      </c>
      <c r="H182" s="55">
        <v>0</v>
      </c>
      <c r="I182" s="55"/>
      <c r="J182" s="55">
        <f t="shared" si="11"/>
        <v>152310</v>
      </c>
      <c r="K182" s="55">
        <v>3046.2000000000003</v>
      </c>
      <c r="L182" s="55"/>
      <c r="M182" s="55">
        <f t="shared" si="12"/>
        <v>149263.79999999999</v>
      </c>
      <c r="N182" s="54">
        <v>43648</v>
      </c>
      <c r="O182" s="55">
        <v>17738532</v>
      </c>
      <c r="P182" s="55">
        <v>149263.79999999999</v>
      </c>
      <c r="Q182" s="55">
        <f t="shared" si="9"/>
        <v>0</v>
      </c>
      <c r="R182" s="54"/>
      <c r="S182" s="55"/>
      <c r="T182" s="55"/>
      <c r="U182" s="55"/>
      <c r="V182" s="68">
        <f t="shared" si="14"/>
        <v>0.40000000002328306</v>
      </c>
      <c r="W182" s="86" t="s">
        <v>36</v>
      </c>
    </row>
    <row r="183" spans="1:23" ht="26.25" thickBot="1" x14ac:dyDescent="0.3">
      <c r="A183" s="51" t="s">
        <v>30</v>
      </c>
      <c r="B183" s="52">
        <v>3485</v>
      </c>
      <c r="C183" s="53">
        <v>43497</v>
      </c>
      <c r="D183" s="54">
        <v>43529</v>
      </c>
      <c r="E183" s="54" t="s">
        <v>32</v>
      </c>
      <c r="F183" s="55">
        <v>252300</v>
      </c>
      <c r="G183" s="55">
        <v>0</v>
      </c>
      <c r="H183" s="55">
        <v>0</v>
      </c>
      <c r="I183" s="55"/>
      <c r="J183" s="55">
        <f t="shared" si="11"/>
        <v>252300</v>
      </c>
      <c r="K183" s="55">
        <v>5046</v>
      </c>
      <c r="L183" s="55"/>
      <c r="M183" s="55">
        <f t="shared" si="12"/>
        <v>247254</v>
      </c>
      <c r="N183" s="54">
        <v>43648</v>
      </c>
      <c r="O183" s="55">
        <v>17738532</v>
      </c>
      <c r="P183" s="55">
        <v>247254</v>
      </c>
      <c r="Q183" s="55">
        <f t="shared" si="9"/>
        <v>0</v>
      </c>
      <c r="R183" s="54"/>
      <c r="S183" s="55"/>
      <c r="T183" s="55"/>
      <c r="U183" s="55"/>
      <c r="V183" s="68">
        <f t="shared" si="14"/>
        <v>0.40000000002328306</v>
      </c>
      <c r="W183" s="86" t="s">
        <v>36</v>
      </c>
    </row>
    <row r="184" spans="1:23" ht="26.25" thickBot="1" x14ac:dyDescent="0.3">
      <c r="A184" s="51" t="s">
        <v>30</v>
      </c>
      <c r="B184" s="52">
        <v>3535</v>
      </c>
      <c r="C184" s="53">
        <v>43497</v>
      </c>
      <c r="D184" s="54">
        <v>43529</v>
      </c>
      <c r="E184" s="54" t="s">
        <v>32</v>
      </c>
      <c r="F184" s="55">
        <v>252300</v>
      </c>
      <c r="G184" s="55">
        <v>0</v>
      </c>
      <c r="H184" s="55">
        <v>0</v>
      </c>
      <c r="I184" s="55"/>
      <c r="J184" s="55">
        <f t="shared" si="11"/>
        <v>252300</v>
      </c>
      <c r="K184" s="55">
        <v>5046</v>
      </c>
      <c r="L184" s="55"/>
      <c r="M184" s="55">
        <f t="shared" si="12"/>
        <v>247254</v>
      </c>
      <c r="N184" s="54">
        <v>43648</v>
      </c>
      <c r="O184" s="55">
        <v>17738532</v>
      </c>
      <c r="P184" s="55">
        <v>247254</v>
      </c>
      <c r="Q184" s="55">
        <f t="shared" si="9"/>
        <v>0</v>
      </c>
      <c r="R184" s="54"/>
      <c r="S184" s="55"/>
      <c r="T184" s="55"/>
      <c r="U184" s="55"/>
      <c r="V184" s="68">
        <f t="shared" si="14"/>
        <v>0.40000000002328306</v>
      </c>
      <c r="W184" s="86" t="s">
        <v>36</v>
      </c>
    </row>
    <row r="185" spans="1:23" ht="26.25" thickBot="1" x14ac:dyDescent="0.3">
      <c r="A185" s="51" t="s">
        <v>30</v>
      </c>
      <c r="B185" s="52">
        <v>3551</v>
      </c>
      <c r="C185" s="53">
        <v>43497</v>
      </c>
      <c r="D185" s="54">
        <v>43529</v>
      </c>
      <c r="E185" s="54" t="s">
        <v>32</v>
      </c>
      <c r="F185" s="55">
        <v>110010</v>
      </c>
      <c r="G185" s="55">
        <v>0</v>
      </c>
      <c r="H185" s="55">
        <v>0</v>
      </c>
      <c r="I185" s="55"/>
      <c r="J185" s="55">
        <f t="shared" si="11"/>
        <v>110010</v>
      </c>
      <c r="K185" s="55">
        <v>2200.2000000000003</v>
      </c>
      <c r="L185" s="55"/>
      <c r="M185" s="55">
        <f t="shared" si="12"/>
        <v>107809.8</v>
      </c>
      <c r="N185" s="54">
        <v>43648</v>
      </c>
      <c r="O185" s="55">
        <v>17738532</v>
      </c>
      <c r="P185" s="55">
        <v>107809.8</v>
      </c>
      <c r="Q185" s="55">
        <f t="shared" si="9"/>
        <v>0</v>
      </c>
      <c r="R185" s="54"/>
      <c r="S185" s="55"/>
      <c r="T185" s="55"/>
      <c r="U185" s="55"/>
      <c r="V185" s="68">
        <f>V184+Q185</f>
        <v>0.40000000002328306</v>
      </c>
      <c r="W185" s="86" t="s">
        <v>36</v>
      </c>
    </row>
    <row r="186" spans="1:23" ht="26.25" thickBot="1" x14ac:dyDescent="0.3">
      <c r="A186" s="51" t="s">
        <v>30</v>
      </c>
      <c r="B186" s="52">
        <v>3552</v>
      </c>
      <c r="C186" s="53">
        <v>43497</v>
      </c>
      <c r="D186" s="54">
        <v>43529</v>
      </c>
      <c r="E186" s="54" t="s">
        <v>32</v>
      </c>
      <c r="F186" s="55">
        <v>110010</v>
      </c>
      <c r="G186" s="55">
        <v>0</v>
      </c>
      <c r="H186" s="55">
        <v>0</v>
      </c>
      <c r="I186" s="55"/>
      <c r="J186" s="55">
        <f t="shared" si="11"/>
        <v>110010</v>
      </c>
      <c r="K186" s="55">
        <v>2200.2000000000003</v>
      </c>
      <c r="L186" s="55"/>
      <c r="M186" s="55">
        <f t="shared" si="12"/>
        <v>107809.8</v>
      </c>
      <c r="N186" s="54">
        <v>43648</v>
      </c>
      <c r="O186" s="55">
        <v>17738532</v>
      </c>
      <c r="P186" s="55">
        <v>107809.8</v>
      </c>
      <c r="Q186" s="55">
        <f t="shared" si="9"/>
        <v>0</v>
      </c>
      <c r="R186" s="54"/>
      <c r="S186" s="55"/>
      <c r="T186" s="55"/>
      <c r="U186" s="55"/>
      <c r="V186" s="68">
        <f t="shared" ref="V186:V189" si="15">V185+Q186</f>
        <v>0.40000000002328306</v>
      </c>
      <c r="W186" s="86" t="s">
        <v>36</v>
      </c>
    </row>
    <row r="187" spans="1:23" ht="26.25" thickBot="1" x14ac:dyDescent="0.3">
      <c r="A187" s="51" t="s">
        <v>30</v>
      </c>
      <c r="B187" s="52">
        <v>3539</v>
      </c>
      <c r="C187" s="53">
        <v>43497</v>
      </c>
      <c r="D187" s="54">
        <v>43529</v>
      </c>
      <c r="E187" s="54" t="s">
        <v>32</v>
      </c>
      <c r="F187" s="55">
        <v>152310</v>
      </c>
      <c r="G187" s="55">
        <v>0</v>
      </c>
      <c r="H187" s="55">
        <v>0</v>
      </c>
      <c r="I187" s="55"/>
      <c r="J187" s="55">
        <f t="shared" si="11"/>
        <v>152310</v>
      </c>
      <c r="K187" s="55">
        <v>3046.2000000000003</v>
      </c>
      <c r="L187" s="55"/>
      <c r="M187" s="55">
        <f t="shared" si="12"/>
        <v>149263.79999999999</v>
      </c>
      <c r="N187" s="54">
        <v>43648</v>
      </c>
      <c r="O187" s="55">
        <v>17738532</v>
      </c>
      <c r="P187" s="55">
        <v>149263.79999999999</v>
      </c>
      <c r="Q187" s="55">
        <f t="shared" si="9"/>
        <v>0</v>
      </c>
      <c r="R187" s="54"/>
      <c r="S187" s="55"/>
      <c r="T187" s="55"/>
      <c r="U187" s="55"/>
      <c r="V187" s="68">
        <f t="shared" si="15"/>
        <v>0.40000000002328306</v>
      </c>
      <c r="W187" s="86" t="s">
        <v>36</v>
      </c>
    </row>
    <row r="188" spans="1:23" ht="26.25" thickBot="1" x14ac:dyDescent="0.3">
      <c r="A188" s="51" t="s">
        <v>30</v>
      </c>
      <c r="B188" s="52">
        <v>3544</v>
      </c>
      <c r="C188" s="53">
        <v>43497</v>
      </c>
      <c r="D188" s="54">
        <v>43529</v>
      </c>
      <c r="E188" s="54" t="s">
        <v>32</v>
      </c>
      <c r="F188" s="55">
        <v>152310</v>
      </c>
      <c r="G188" s="55">
        <v>0</v>
      </c>
      <c r="H188" s="55">
        <v>0</v>
      </c>
      <c r="I188" s="55"/>
      <c r="J188" s="55">
        <f t="shared" si="11"/>
        <v>152310</v>
      </c>
      <c r="K188" s="55">
        <v>3046.2000000000003</v>
      </c>
      <c r="L188" s="55"/>
      <c r="M188" s="55">
        <f t="shared" si="12"/>
        <v>149263.79999999999</v>
      </c>
      <c r="N188" s="54">
        <v>43648</v>
      </c>
      <c r="O188" s="55">
        <v>17738532</v>
      </c>
      <c r="P188" s="55">
        <v>149263.79999999999</v>
      </c>
      <c r="Q188" s="55">
        <f t="shared" si="9"/>
        <v>0</v>
      </c>
      <c r="R188" s="54"/>
      <c r="S188" s="55"/>
      <c r="T188" s="55"/>
      <c r="U188" s="55"/>
      <c r="V188" s="68">
        <f t="shared" si="15"/>
        <v>0.40000000002328306</v>
      </c>
      <c r="W188" s="86" t="s">
        <v>36</v>
      </c>
    </row>
    <row r="189" spans="1:23" ht="26.25" thickBot="1" x14ac:dyDescent="0.3">
      <c r="A189" s="51" t="s">
        <v>30</v>
      </c>
      <c r="B189" s="52">
        <v>3546</v>
      </c>
      <c r="C189" s="53">
        <v>43497</v>
      </c>
      <c r="D189" s="54">
        <v>43529</v>
      </c>
      <c r="E189" s="54" t="s">
        <v>32</v>
      </c>
      <c r="F189" s="55">
        <v>523842</v>
      </c>
      <c r="G189" s="55">
        <v>0</v>
      </c>
      <c r="H189" s="55">
        <v>0</v>
      </c>
      <c r="I189" s="55"/>
      <c r="J189" s="55">
        <f t="shared" si="11"/>
        <v>523842</v>
      </c>
      <c r="K189" s="55">
        <v>10476.84</v>
      </c>
      <c r="L189" s="55"/>
      <c r="M189" s="55">
        <f t="shared" si="12"/>
        <v>513365.16</v>
      </c>
      <c r="N189" s="54">
        <v>43648</v>
      </c>
      <c r="O189" s="55">
        <v>17738532</v>
      </c>
      <c r="P189" s="55">
        <v>513365.16</v>
      </c>
      <c r="Q189" s="55">
        <f t="shared" si="9"/>
        <v>0</v>
      </c>
      <c r="R189" s="54"/>
      <c r="S189" s="55"/>
      <c r="T189" s="55"/>
      <c r="U189" s="55"/>
      <c r="V189" s="68">
        <f t="shared" si="15"/>
        <v>0.40000000002328306</v>
      </c>
      <c r="W189" s="86" t="s">
        <v>36</v>
      </c>
    </row>
    <row r="190" spans="1:23" ht="26.25" thickBot="1" x14ac:dyDescent="0.3">
      <c r="A190" s="51" t="s">
        <v>30</v>
      </c>
      <c r="B190" s="52">
        <v>3550</v>
      </c>
      <c r="C190" s="53">
        <v>43497</v>
      </c>
      <c r="D190" s="54">
        <v>43529</v>
      </c>
      <c r="E190" s="54" t="s">
        <v>32</v>
      </c>
      <c r="F190" s="55">
        <v>242300</v>
      </c>
      <c r="G190" s="55">
        <v>0</v>
      </c>
      <c r="H190" s="55">
        <v>0</v>
      </c>
      <c r="I190" s="55"/>
      <c r="J190" s="55">
        <f t="shared" si="11"/>
        <v>242300</v>
      </c>
      <c r="K190" s="55">
        <v>4846</v>
      </c>
      <c r="L190" s="55"/>
      <c r="M190" s="55">
        <f t="shared" si="12"/>
        <v>237454</v>
      </c>
      <c r="N190" s="54">
        <v>43648</v>
      </c>
      <c r="O190" s="55">
        <v>17738532</v>
      </c>
      <c r="P190" s="55">
        <v>237454</v>
      </c>
      <c r="Q190" s="55">
        <f t="shared" si="9"/>
        <v>0</v>
      </c>
      <c r="R190" s="54"/>
      <c r="S190" s="55"/>
      <c r="T190" s="55"/>
      <c r="U190" s="55"/>
      <c r="V190" s="68">
        <f>V189+Q190</f>
        <v>0.40000000002328306</v>
      </c>
      <c r="W190" s="86" t="s">
        <v>36</v>
      </c>
    </row>
    <row r="191" spans="1:23" ht="26.25" thickBot="1" x14ac:dyDescent="0.3">
      <c r="A191" s="51" t="s">
        <v>30</v>
      </c>
      <c r="B191" s="52">
        <v>3537</v>
      </c>
      <c r="C191" s="53">
        <v>43497</v>
      </c>
      <c r="D191" s="54">
        <v>43529</v>
      </c>
      <c r="E191" s="54" t="s">
        <v>32</v>
      </c>
      <c r="F191" s="55">
        <v>252300</v>
      </c>
      <c r="G191" s="55">
        <v>0</v>
      </c>
      <c r="H191" s="55">
        <v>29014</v>
      </c>
      <c r="I191" s="55"/>
      <c r="J191" s="55">
        <f t="shared" si="11"/>
        <v>223286</v>
      </c>
      <c r="K191" s="55">
        <v>5046</v>
      </c>
      <c r="L191" s="55"/>
      <c r="M191" s="55">
        <f t="shared" si="12"/>
        <v>218240</v>
      </c>
      <c r="N191" s="54">
        <v>43648</v>
      </c>
      <c r="O191" s="55">
        <v>17738532</v>
      </c>
      <c r="P191" s="55">
        <v>218240</v>
      </c>
      <c r="Q191" s="55">
        <f t="shared" si="9"/>
        <v>0</v>
      </c>
      <c r="R191" s="54"/>
      <c r="S191" s="55"/>
      <c r="T191" s="55"/>
      <c r="U191" s="55"/>
      <c r="V191" s="68">
        <f t="shared" ref="V191:V197" si="16">V190+Q191</f>
        <v>0.40000000002328306</v>
      </c>
      <c r="W191" s="86" t="s">
        <v>36</v>
      </c>
    </row>
    <row r="192" spans="1:23" ht="26.25" thickBot="1" x14ac:dyDescent="0.3">
      <c r="A192" s="51" t="s">
        <v>30</v>
      </c>
      <c r="B192" s="52">
        <v>3592</v>
      </c>
      <c r="C192" s="53">
        <v>43497</v>
      </c>
      <c r="D192" s="54">
        <v>43529</v>
      </c>
      <c r="E192" s="54" t="s">
        <v>32</v>
      </c>
      <c r="F192" s="55">
        <v>242300</v>
      </c>
      <c r="G192" s="55">
        <v>0</v>
      </c>
      <c r="H192" s="55">
        <v>0</v>
      </c>
      <c r="I192" s="55"/>
      <c r="J192" s="55">
        <f t="shared" si="11"/>
        <v>242300</v>
      </c>
      <c r="K192" s="55">
        <v>4846</v>
      </c>
      <c r="L192" s="55"/>
      <c r="M192" s="55">
        <f t="shared" si="12"/>
        <v>237454</v>
      </c>
      <c r="N192" s="54">
        <v>43648</v>
      </c>
      <c r="O192" s="55">
        <v>17738532</v>
      </c>
      <c r="P192" s="55">
        <v>237454</v>
      </c>
      <c r="Q192" s="55">
        <f t="shared" si="9"/>
        <v>0</v>
      </c>
      <c r="R192" s="54"/>
      <c r="S192" s="55"/>
      <c r="T192" s="55"/>
      <c r="U192" s="55"/>
      <c r="V192" s="68">
        <f t="shared" si="16"/>
        <v>0.40000000002328306</v>
      </c>
      <c r="W192" s="86" t="s">
        <v>36</v>
      </c>
    </row>
    <row r="193" spans="1:23" ht="26.25" thickBot="1" x14ac:dyDescent="0.3">
      <c r="A193" s="51" t="s">
        <v>30</v>
      </c>
      <c r="B193" s="52">
        <v>3594</v>
      </c>
      <c r="C193" s="53">
        <v>43497</v>
      </c>
      <c r="D193" s="54">
        <v>43529</v>
      </c>
      <c r="E193" s="54" t="s">
        <v>32</v>
      </c>
      <c r="F193" s="55">
        <v>110010</v>
      </c>
      <c r="G193" s="55">
        <v>0</v>
      </c>
      <c r="H193" s="55">
        <v>12700</v>
      </c>
      <c r="I193" s="55"/>
      <c r="J193" s="55">
        <f t="shared" si="11"/>
        <v>97310</v>
      </c>
      <c r="K193" s="55">
        <v>2200.2000000000003</v>
      </c>
      <c r="L193" s="55"/>
      <c r="M193" s="55">
        <f t="shared" si="12"/>
        <v>95109.8</v>
      </c>
      <c r="N193" s="54">
        <v>43648</v>
      </c>
      <c r="O193" s="55">
        <v>17738532</v>
      </c>
      <c r="P193" s="55">
        <v>95109.8</v>
      </c>
      <c r="Q193" s="55">
        <f t="shared" si="9"/>
        <v>0</v>
      </c>
      <c r="R193" s="54"/>
      <c r="S193" s="55"/>
      <c r="T193" s="55"/>
      <c r="U193" s="55"/>
      <c r="V193" s="68">
        <f t="shared" si="16"/>
        <v>0.40000000002328306</v>
      </c>
      <c r="W193" s="86" t="s">
        <v>36</v>
      </c>
    </row>
    <row r="194" spans="1:23" ht="26.25" thickBot="1" x14ac:dyDescent="0.3">
      <c r="A194" s="51" t="s">
        <v>30</v>
      </c>
      <c r="B194" s="52">
        <v>3593</v>
      </c>
      <c r="C194" s="53">
        <v>43497</v>
      </c>
      <c r="D194" s="54">
        <v>43529</v>
      </c>
      <c r="E194" s="54" t="s">
        <v>32</v>
      </c>
      <c r="F194" s="55">
        <v>110010</v>
      </c>
      <c r="G194" s="55">
        <v>12700</v>
      </c>
      <c r="H194" s="55">
        <v>0</v>
      </c>
      <c r="I194" s="55"/>
      <c r="J194" s="55">
        <f t="shared" si="11"/>
        <v>97310</v>
      </c>
      <c r="K194" s="55">
        <v>2200.2000000000003</v>
      </c>
      <c r="L194" s="55"/>
      <c r="M194" s="55">
        <f t="shared" si="12"/>
        <v>95109.8</v>
      </c>
      <c r="N194" s="54">
        <v>43648</v>
      </c>
      <c r="O194" s="55">
        <v>17738532</v>
      </c>
      <c r="P194" s="55">
        <v>95109.8</v>
      </c>
      <c r="Q194" s="55">
        <f t="shared" si="9"/>
        <v>0</v>
      </c>
      <c r="R194" s="54"/>
      <c r="S194" s="55"/>
      <c r="T194" s="55"/>
      <c r="U194" s="55"/>
      <c r="V194" s="68">
        <f t="shared" si="16"/>
        <v>0.40000000002328306</v>
      </c>
      <c r="W194" s="86" t="s">
        <v>36</v>
      </c>
    </row>
    <row r="195" spans="1:23" ht="26.25" thickBot="1" x14ac:dyDescent="0.3">
      <c r="A195" s="51" t="s">
        <v>30</v>
      </c>
      <c r="B195" s="52">
        <v>3589</v>
      </c>
      <c r="C195" s="53">
        <v>43497</v>
      </c>
      <c r="D195" s="54">
        <v>43529</v>
      </c>
      <c r="E195" s="54" t="s">
        <v>32</v>
      </c>
      <c r="F195" s="55">
        <v>242300</v>
      </c>
      <c r="G195" s="55">
        <v>0</v>
      </c>
      <c r="H195" s="55">
        <v>0</v>
      </c>
      <c r="I195" s="55"/>
      <c r="J195" s="55">
        <f t="shared" si="11"/>
        <v>242300</v>
      </c>
      <c r="K195" s="55">
        <v>4846</v>
      </c>
      <c r="L195" s="55"/>
      <c r="M195" s="55">
        <f t="shared" si="12"/>
        <v>237454</v>
      </c>
      <c r="N195" s="54">
        <v>43648</v>
      </c>
      <c r="O195" s="55">
        <v>17738532</v>
      </c>
      <c r="P195" s="55">
        <v>237454</v>
      </c>
      <c r="Q195" s="55">
        <f t="shared" si="9"/>
        <v>0</v>
      </c>
      <c r="R195" s="54"/>
      <c r="S195" s="55"/>
      <c r="T195" s="55"/>
      <c r="U195" s="55"/>
      <c r="V195" s="68">
        <f t="shared" si="16"/>
        <v>0.40000000002328306</v>
      </c>
      <c r="W195" s="86" t="s">
        <v>36</v>
      </c>
    </row>
    <row r="196" spans="1:23" ht="26.25" thickBot="1" x14ac:dyDescent="0.3">
      <c r="A196" s="51" t="s">
        <v>30</v>
      </c>
      <c r="B196" s="52">
        <v>3573</v>
      </c>
      <c r="C196" s="53">
        <v>43497</v>
      </c>
      <c r="D196" s="54">
        <v>43529</v>
      </c>
      <c r="E196" s="54" t="s">
        <v>32</v>
      </c>
      <c r="F196" s="55">
        <v>252300</v>
      </c>
      <c r="G196" s="55">
        <v>0</v>
      </c>
      <c r="H196" s="55">
        <v>0</v>
      </c>
      <c r="I196" s="55"/>
      <c r="J196" s="55">
        <f t="shared" si="11"/>
        <v>252300</v>
      </c>
      <c r="K196" s="55">
        <v>5046</v>
      </c>
      <c r="L196" s="55"/>
      <c r="M196" s="55">
        <f t="shared" si="12"/>
        <v>247254</v>
      </c>
      <c r="N196" s="54">
        <v>43648</v>
      </c>
      <c r="O196" s="55">
        <v>17738532</v>
      </c>
      <c r="P196" s="55">
        <v>247254</v>
      </c>
      <c r="Q196" s="55">
        <f t="shared" si="9"/>
        <v>0</v>
      </c>
      <c r="R196" s="54"/>
      <c r="S196" s="55"/>
      <c r="T196" s="55"/>
      <c r="U196" s="55"/>
      <c r="V196" s="68">
        <f t="shared" si="16"/>
        <v>0.40000000002328306</v>
      </c>
      <c r="W196" s="86" t="s">
        <v>36</v>
      </c>
    </row>
    <row r="197" spans="1:23" ht="26.25" thickBot="1" x14ac:dyDescent="0.3">
      <c r="A197" s="51" t="s">
        <v>30</v>
      </c>
      <c r="B197" s="52">
        <v>3576</v>
      </c>
      <c r="C197" s="53">
        <v>43497</v>
      </c>
      <c r="D197" s="54">
        <v>43529</v>
      </c>
      <c r="E197" s="54" t="s">
        <v>32</v>
      </c>
      <c r="F197" s="55">
        <v>152310</v>
      </c>
      <c r="G197" s="55">
        <v>12700</v>
      </c>
      <c r="H197" s="55">
        <v>0</v>
      </c>
      <c r="I197" s="55"/>
      <c r="J197" s="55">
        <f t="shared" si="11"/>
        <v>139610</v>
      </c>
      <c r="K197" s="55">
        <v>3046.2000000000003</v>
      </c>
      <c r="L197" s="55"/>
      <c r="M197" s="55">
        <f t="shared" si="12"/>
        <v>136563.79999999999</v>
      </c>
      <c r="N197" s="54">
        <v>43648</v>
      </c>
      <c r="O197" s="55">
        <v>17738532</v>
      </c>
      <c r="P197" s="55">
        <v>136563.79999999999</v>
      </c>
      <c r="Q197" s="55">
        <f t="shared" si="9"/>
        <v>0</v>
      </c>
      <c r="R197" s="54"/>
      <c r="S197" s="55"/>
      <c r="T197" s="55"/>
      <c r="U197" s="55"/>
      <c r="V197" s="68">
        <f t="shared" si="16"/>
        <v>0.40000000002328306</v>
      </c>
      <c r="W197" s="86" t="s">
        <v>36</v>
      </c>
    </row>
    <row r="198" spans="1:23" ht="26.25" thickBot="1" x14ac:dyDescent="0.3">
      <c r="A198" s="51" t="s">
        <v>30</v>
      </c>
      <c r="B198" s="52">
        <v>3563</v>
      </c>
      <c r="C198" s="53">
        <v>43497</v>
      </c>
      <c r="D198" s="54">
        <v>43529</v>
      </c>
      <c r="E198" s="54" t="s">
        <v>32</v>
      </c>
      <c r="F198" s="55">
        <v>110010</v>
      </c>
      <c r="G198" s="55">
        <v>0</v>
      </c>
      <c r="H198" s="55">
        <v>12700</v>
      </c>
      <c r="I198" s="55"/>
      <c r="J198" s="55">
        <f t="shared" si="11"/>
        <v>97310</v>
      </c>
      <c r="K198" s="55">
        <v>2200.2000000000003</v>
      </c>
      <c r="L198" s="55"/>
      <c r="M198" s="55">
        <f t="shared" si="12"/>
        <v>95109.8</v>
      </c>
      <c r="N198" s="54">
        <v>43648</v>
      </c>
      <c r="O198" s="55">
        <v>17738532</v>
      </c>
      <c r="P198" s="55">
        <v>95109.8</v>
      </c>
      <c r="Q198" s="55">
        <f t="shared" si="9"/>
        <v>0</v>
      </c>
      <c r="R198" s="54"/>
      <c r="S198" s="55"/>
      <c r="T198" s="55"/>
      <c r="U198" s="55"/>
      <c r="V198" s="68">
        <f>V197+Q198</f>
        <v>0.40000000002328306</v>
      </c>
      <c r="W198" s="86" t="s">
        <v>36</v>
      </c>
    </row>
    <row r="199" spans="1:23" ht="26.25" thickBot="1" x14ac:dyDescent="0.3">
      <c r="A199" s="51" t="s">
        <v>30</v>
      </c>
      <c r="B199" s="52">
        <v>3565</v>
      </c>
      <c r="C199" s="53">
        <v>43497</v>
      </c>
      <c r="D199" s="54">
        <v>43529</v>
      </c>
      <c r="E199" s="54" t="s">
        <v>32</v>
      </c>
      <c r="F199" s="55">
        <v>152310</v>
      </c>
      <c r="G199" s="55">
        <v>0</v>
      </c>
      <c r="H199" s="55">
        <v>0</v>
      </c>
      <c r="I199" s="55"/>
      <c r="J199" s="55">
        <f t="shared" si="11"/>
        <v>152310</v>
      </c>
      <c r="K199" s="55">
        <v>3046.2000000000003</v>
      </c>
      <c r="L199" s="55"/>
      <c r="M199" s="55">
        <f t="shared" si="12"/>
        <v>149263.79999999999</v>
      </c>
      <c r="N199" s="54">
        <v>43648</v>
      </c>
      <c r="O199" s="55">
        <v>17738532</v>
      </c>
      <c r="P199" s="55">
        <v>149263.79999999999</v>
      </c>
      <c r="Q199" s="55">
        <f t="shared" si="9"/>
        <v>0</v>
      </c>
      <c r="R199" s="54"/>
      <c r="S199" s="55"/>
      <c r="T199" s="55"/>
      <c r="U199" s="55"/>
      <c r="V199" s="68">
        <f t="shared" ref="V199:V205" si="17">V198+Q199</f>
        <v>0.40000000002328306</v>
      </c>
      <c r="W199" s="86" t="s">
        <v>36</v>
      </c>
    </row>
    <row r="200" spans="1:23" ht="26.25" thickBot="1" x14ac:dyDescent="0.3">
      <c r="A200" s="51" t="s">
        <v>30</v>
      </c>
      <c r="B200" s="52">
        <v>3564</v>
      </c>
      <c r="C200" s="53">
        <v>43497</v>
      </c>
      <c r="D200" s="54">
        <v>43529</v>
      </c>
      <c r="E200" s="54" t="s">
        <v>32</v>
      </c>
      <c r="F200" s="55">
        <v>110010</v>
      </c>
      <c r="G200" s="55">
        <v>0</v>
      </c>
      <c r="H200" s="55">
        <v>0</v>
      </c>
      <c r="I200" s="55"/>
      <c r="J200" s="55">
        <f t="shared" si="11"/>
        <v>110010</v>
      </c>
      <c r="K200" s="55">
        <v>2200.2000000000003</v>
      </c>
      <c r="L200" s="55"/>
      <c r="M200" s="55">
        <f t="shared" si="12"/>
        <v>107809.8</v>
      </c>
      <c r="N200" s="54">
        <v>43648</v>
      </c>
      <c r="O200" s="55">
        <v>17738532</v>
      </c>
      <c r="P200" s="55">
        <v>107809.8</v>
      </c>
      <c r="Q200" s="55">
        <f t="shared" si="9"/>
        <v>0</v>
      </c>
      <c r="R200" s="54"/>
      <c r="S200" s="55"/>
      <c r="T200" s="55"/>
      <c r="U200" s="55"/>
      <c r="V200" s="68">
        <f t="shared" si="17"/>
        <v>0.40000000002328306</v>
      </c>
      <c r="W200" s="86" t="s">
        <v>36</v>
      </c>
    </row>
    <row r="201" spans="1:23" ht="26.25" thickBot="1" x14ac:dyDescent="0.3">
      <c r="A201" s="51" t="s">
        <v>30</v>
      </c>
      <c r="B201" s="52">
        <v>3562</v>
      </c>
      <c r="C201" s="53">
        <v>43497</v>
      </c>
      <c r="D201" s="54">
        <v>43529</v>
      </c>
      <c r="E201" s="54" t="s">
        <v>32</v>
      </c>
      <c r="F201" s="55">
        <v>42300</v>
      </c>
      <c r="G201" s="55">
        <v>0</v>
      </c>
      <c r="H201" s="55">
        <v>4864</v>
      </c>
      <c r="I201" s="55"/>
      <c r="J201" s="55">
        <f t="shared" si="11"/>
        <v>37436</v>
      </c>
      <c r="K201" s="55">
        <v>846</v>
      </c>
      <c r="L201" s="55"/>
      <c r="M201" s="55">
        <f t="shared" si="12"/>
        <v>36590</v>
      </c>
      <c r="N201" s="54">
        <v>43648</v>
      </c>
      <c r="O201" s="55">
        <v>17738532</v>
      </c>
      <c r="P201" s="55">
        <v>36590</v>
      </c>
      <c r="Q201" s="55">
        <f t="shared" si="9"/>
        <v>0</v>
      </c>
      <c r="R201" s="54"/>
      <c r="S201" s="55"/>
      <c r="T201" s="55"/>
      <c r="U201" s="55"/>
      <c r="V201" s="68">
        <f t="shared" si="17"/>
        <v>0.40000000002328306</v>
      </c>
      <c r="W201" s="86" t="s">
        <v>36</v>
      </c>
    </row>
    <row r="202" spans="1:23" ht="26.25" thickBot="1" x14ac:dyDescent="0.3">
      <c r="A202" s="51" t="s">
        <v>30</v>
      </c>
      <c r="B202" s="52">
        <v>3629</v>
      </c>
      <c r="C202" s="53">
        <v>43497</v>
      </c>
      <c r="D202" s="54">
        <v>43529</v>
      </c>
      <c r="E202" s="54" t="s">
        <v>32</v>
      </c>
      <c r="F202" s="55">
        <v>242300</v>
      </c>
      <c r="G202" s="55">
        <v>0</v>
      </c>
      <c r="H202" s="55">
        <v>27900</v>
      </c>
      <c r="I202" s="55"/>
      <c r="J202" s="55">
        <f t="shared" si="11"/>
        <v>214400</v>
      </c>
      <c r="K202" s="55">
        <v>4846</v>
      </c>
      <c r="L202" s="55"/>
      <c r="M202" s="55">
        <f t="shared" si="12"/>
        <v>209554</v>
      </c>
      <c r="N202" s="54">
        <v>43648</v>
      </c>
      <c r="O202" s="55">
        <v>17738532</v>
      </c>
      <c r="P202" s="55">
        <v>209554</v>
      </c>
      <c r="Q202" s="55">
        <f t="shared" si="9"/>
        <v>0</v>
      </c>
      <c r="R202" s="54"/>
      <c r="S202" s="55"/>
      <c r="T202" s="55"/>
      <c r="U202" s="55"/>
      <c r="V202" s="68">
        <f t="shared" si="17"/>
        <v>0.40000000002328306</v>
      </c>
      <c r="W202" s="86" t="s">
        <v>36</v>
      </c>
    </row>
    <row r="203" spans="1:23" ht="26.25" thickBot="1" x14ac:dyDescent="0.3">
      <c r="A203" s="51" t="s">
        <v>30</v>
      </c>
      <c r="B203" s="52">
        <v>3651</v>
      </c>
      <c r="C203" s="53">
        <v>43497</v>
      </c>
      <c r="D203" s="54">
        <v>43529</v>
      </c>
      <c r="E203" s="54" t="s">
        <v>32</v>
      </c>
      <c r="F203" s="55">
        <v>152310</v>
      </c>
      <c r="G203" s="55">
        <v>0</v>
      </c>
      <c r="H203" s="55">
        <v>0</v>
      </c>
      <c r="I203" s="55"/>
      <c r="J203" s="55">
        <f t="shared" si="11"/>
        <v>152310</v>
      </c>
      <c r="K203" s="55">
        <v>3046.2000000000003</v>
      </c>
      <c r="L203" s="55"/>
      <c r="M203" s="55">
        <f t="shared" si="12"/>
        <v>149263.79999999999</v>
      </c>
      <c r="N203" s="54">
        <v>43648</v>
      </c>
      <c r="O203" s="55">
        <v>17738532</v>
      </c>
      <c r="P203" s="55">
        <v>149263.79999999999</v>
      </c>
      <c r="Q203" s="55">
        <f t="shared" si="9"/>
        <v>0</v>
      </c>
      <c r="R203" s="54"/>
      <c r="S203" s="55"/>
      <c r="T203" s="55"/>
      <c r="U203" s="55"/>
      <c r="V203" s="68">
        <f t="shared" si="17"/>
        <v>0.40000000002328306</v>
      </c>
      <c r="W203" s="86" t="s">
        <v>36</v>
      </c>
    </row>
    <row r="204" spans="1:23" ht="26.25" thickBot="1" x14ac:dyDescent="0.3">
      <c r="A204" s="51" t="s">
        <v>30</v>
      </c>
      <c r="B204" s="52">
        <v>3642</v>
      </c>
      <c r="C204" s="53">
        <v>43497</v>
      </c>
      <c r="D204" s="54">
        <v>43529</v>
      </c>
      <c r="E204" s="54" t="s">
        <v>32</v>
      </c>
      <c r="F204" s="55">
        <v>242300</v>
      </c>
      <c r="G204" s="55">
        <v>0</v>
      </c>
      <c r="H204" s="55">
        <v>0</v>
      </c>
      <c r="I204" s="55"/>
      <c r="J204" s="55">
        <f t="shared" si="11"/>
        <v>242300</v>
      </c>
      <c r="K204" s="55">
        <v>4846</v>
      </c>
      <c r="L204" s="55"/>
      <c r="M204" s="55">
        <f t="shared" si="12"/>
        <v>237454</v>
      </c>
      <c r="N204" s="54">
        <v>43648</v>
      </c>
      <c r="O204" s="55">
        <v>17738532</v>
      </c>
      <c r="P204" s="55">
        <v>237454</v>
      </c>
      <c r="Q204" s="55">
        <f t="shared" si="9"/>
        <v>0</v>
      </c>
      <c r="R204" s="54"/>
      <c r="S204" s="55"/>
      <c r="T204" s="55"/>
      <c r="U204" s="55"/>
      <c r="V204" s="68">
        <f t="shared" si="17"/>
        <v>0.40000000002328306</v>
      </c>
      <c r="W204" s="86" t="s">
        <v>36</v>
      </c>
    </row>
    <row r="205" spans="1:23" ht="26.25" thickBot="1" x14ac:dyDescent="0.3">
      <c r="A205" s="51" t="s">
        <v>30</v>
      </c>
      <c r="B205" s="52">
        <v>3640</v>
      </c>
      <c r="C205" s="53">
        <v>43497</v>
      </c>
      <c r="D205" s="54">
        <v>43529</v>
      </c>
      <c r="E205" s="54" t="s">
        <v>32</v>
      </c>
      <c r="F205" s="55">
        <v>302300</v>
      </c>
      <c r="G205" s="55">
        <v>0</v>
      </c>
      <c r="H205" s="55">
        <v>34800</v>
      </c>
      <c r="I205" s="55"/>
      <c r="J205" s="55">
        <f t="shared" si="11"/>
        <v>267500</v>
      </c>
      <c r="K205" s="55">
        <v>6046</v>
      </c>
      <c r="L205" s="55"/>
      <c r="M205" s="55">
        <f t="shared" si="12"/>
        <v>261454</v>
      </c>
      <c r="N205" s="54">
        <v>43648</v>
      </c>
      <c r="O205" s="55">
        <v>17738532</v>
      </c>
      <c r="P205" s="55">
        <v>261454</v>
      </c>
      <c r="Q205" s="55">
        <f t="shared" si="9"/>
        <v>0</v>
      </c>
      <c r="R205" s="54"/>
      <c r="S205" s="55"/>
      <c r="T205" s="55"/>
      <c r="U205" s="55"/>
      <c r="V205" s="68">
        <f t="shared" si="17"/>
        <v>0.40000000002328306</v>
      </c>
      <c r="W205" s="86" t="s">
        <v>36</v>
      </c>
    </row>
    <row r="206" spans="1:23" ht="26.25" thickBot="1" x14ac:dyDescent="0.3">
      <c r="A206" s="51" t="s">
        <v>30</v>
      </c>
      <c r="B206" s="52">
        <v>3639</v>
      </c>
      <c r="C206" s="53">
        <v>43497</v>
      </c>
      <c r="D206" s="54">
        <v>43529</v>
      </c>
      <c r="E206" s="54" t="s">
        <v>32</v>
      </c>
      <c r="F206" s="55">
        <v>103660</v>
      </c>
      <c r="G206" s="55">
        <v>0</v>
      </c>
      <c r="H206" s="55">
        <v>0</v>
      </c>
      <c r="I206" s="55"/>
      <c r="J206" s="55">
        <f t="shared" si="11"/>
        <v>103660</v>
      </c>
      <c r="K206" s="55">
        <v>2073.1999999999998</v>
      </c>
      <c r="L206" s="55"/>
      <c r="M206" s="55">
        <f t="shared" si="12"/>
        <v>101586.8</v>
      </c>
      <c r="N206" s="54">
        <v>43648</v>
      </c>
      <c r="O206" s="55">
        <v>17738532</v>
      </c>
      <c r="P206" s="55">
        <v>101586.8</v>
      </c>
      <c r="Q206" s="55">
        <f t="shared" si="9"/>
        <v>0</v>
      </c>
      <c r="R206" s="54"/>
      <c r="S206" s="55"/>
      <c r="T206" s="55"/>
      <c r="U206" s="55"/>
      <c r="V206" s="68">
        <f>V205+Q206</f>
        <v>0.40000000002328306</v>
      </c>
      <c r="W206" s="86" t="s">
        <v>36</v>
      </c>
    </row>
    <row r="207" spans="1:23" ht="26.25" thickBot="1" x14ac:dyDescent="0.3">
      <c r="A207" s="51" t="s">
        <v>30</v>
      </c>
      <c r="B207" s="52">
        <v>3619</v>
      </c>
      <c r="C207" s="53">
        <v>43497</v>
      </c>
      <c r="D207" s="54">
        <v>43529</v>
      </c>
      <c r="E207" s="54" t="s">
        <v>32</v>
      </c>
      <c r="F207" s="55">
        <v>152310</v>
      </c>
      <c r="G207" s="55">
        <v>19000</v>
      </c>
      <c r="H207" s="55">
        <v>0</v>
      </c>
      <c r="I207" s="55"/>
      <c r="J207" s="55">
        <f t="shared" si="11"/>
        <v>133310</v>
      </c>
      <c r="K207" s="55">
        <v>3046.2000000000003</v>
      </c>
      <c r="L207" s="55"/>
      <c r="M207" s="55">
        <f t="shared" si="12"/>
        <v>130263.8</v>
      </c>
      <c r="N207" s="54">
        <v>43648</v>
      </c>
      <c r="O207" s="55">
        <v>17738532</v>
      </c>
      <c r="P207" s="55">
        <v>130263.8</v>
      </c>
      <c r="Q207" s="55">
        <f t="shared" si="9"/>
        <v>0</v>
      </c>
      <c r="R207" s="54"/>
      <c r="S207" s="55"/>
      <c r="T207" s="55"/>
      <c r="U207" s="55"/>
      <c r="V207" s="68">
        <f t="shared" ref="V207" si="18">V206+Q207</f>
        <v>0.40000000002328306</v>
      </c>
      <c r="W207" s="86" t="s">
        <v>36</v>
      </c>
    </row>
    <row r="208" spans="1:23" ht="26.25" thickBot="1" x14ac:dyDescent="0.3">
      <c r="A208" s="51" t="s">
        <v>30</v>
      </c>
      <c r="B208" s="52">
        <v>3613</v>
      </c>
      <c r="C208" s="53">
        <v>43497</v>
      </c>
      <c r="D208" s="54">
        <v>43529</v>
      </c>
      <c r="E208" s="54" t="s">
        <v>32</v>
      </c>
      <c r="F208" s="55">
        <v>242300</v>
      </c>
      <c r="G208" s="55">
        <v>0</v>
      </c>
      <c r="H208" s="55">
        <v>0</v>
      </c>
      <c r="I208" s="55"/>
      <c r="J208" s="55">
        <f t="shared" si="11"/>
        <v>242300</v>
      </c>
      <c r="K208" s="55">
        <v>4846</v>
      </c>
      <c r="L208" s="55"/>
      <c r="M208" s="55">
        <f t="shared" si="12"/>
        <v>237454</v>
      </c>
      <c r="N208" s="54">
        <v>43648</v>
      </c>
      <c r="O208" s="55">
        <v>17738532</v>
      </c>
      <c r="P208" s="55">
        <v>237454</v>
      </c>
      <c r="Q208" s="55">
        <f t="shared" si="9"/>
        <v>0</v>
      </c>
      <c r="R208" s="54"/>
      <c r="S208" s="55"/>
      <c r="T208" s="55"/>
      <c r="U208" s="55"/>
      <c r="V208" s="68">
        <f>V207+Q208</f>
        <v>0.40000000002328306</v>
      </c>
      <c r="W208" s="86" t="s">
        <v>36</v>
      </c>
    </row>
    <row r="209" spans="1:23" ht="26.25" thickBot="1" x14ac:dyDescent="0.3">
      <c r="A209" s="51" t="s">
        <v>30</v>
      </c>
      <c r="B209" s="52">
        <v>3615</v>
      </c>
      <c r="C209" s="53">
        <v>43497</v>
      </c>
      <c r="D209" s="54">
        <v>43529</v>
      </c>
      <c r="E209" s="54" t="s">
        <v>32</v>
      </c>
      <c r="F209" s="55">
        <v>242300</v>
      </c>
      <c r="G209" s="55">
        <v>0</v>
      </c>
      <c r="H209" s="55">
        <v>0</v>
      </c>
      <c r="I209" s="55"/>
      <c r="J209" s="55">
        <f t="shared" si="11"/>
        <v>242300</v>
      </c>
      <c r="K209" s="55">
        <v>4846</v>
      </c>
      <c r="L209" s="55"/>
      <c r="M209" s="55">
        <f t="shared" si="12"/>
        <v>237454</v>
      </c>
      <c r="N209" s="54">
        <v>43648</v>
      </c>
      <c r="O209" s="55">
        <v>17738532</v>
      </c>
      <c r="P209" s="55">
        <v>237454</v>
      </c>
      <c r="Q209" s="55">
        <f t="shared" si="9"/>
        <v>0</v>
      </c>
      <c r="R209" s="54"/>
      <c r="S209" s="55"/>
      <c r="T209" s="55"/>
      <c r="U209" s="55"/>
      <c r="V209" s="68">
        <f t="shared" ref="V209:V218" si="19">V208+Q209</f>
        <v>0.40000000002328306</v>
      </c>
      <c r="W209" s="86" t="s">
        <v>36</v>
      </c>
    </row>
    <row r="210" spans="1:23" ht="26.25" thickBot="1" x14ac:dyDescent="0.3">
      <c r="A210" s="51" t="s">
        <v>30</v>
      </c>
      <c r="B210" s="52">
        <v>3618</v>
      </c>
      <c r="C210" s="53">
        <v>43497</v>
      </c>
      <c r="D210" s="54">
        <v>43529</v>
      </c>
      <c r="E210" s="54" t="s">
        <v>32</v>
      </c>
      <c r="F210" s="55">
        <v>152310</v>
      </c>
      <c r="G210" s="55">
        <v>19000</v>
      </c>
      <c r="H210" s="55">
        <v>0</v>
      </c>
      <c r="I210" s="55"/>
      <c r="J210" s="55">
        <f t="shared" si="11"/>
        <v>133310</v>
      </c>
      <c r="K210" s="55">
        <v>3046.2000000000003</v>
      </c>
      <c r="L210" s="55"/>
      <c r="M210" s="55">
        <f t="shared" si="12"/>
        <v>130263.8</v>
      </c>
      <c r="N210" s="54">
        <v>43648</v>
      </c>
      <c r="O210" s="55">
        <v>17738532</v>
      </c>
      <c r="P210" s="55">
        <v>130263.8</v>
      </c>
      <c r="Q210" s="55">
        <f t="shared" si="9"/>
        <v>0</v>
      </c>
      <c r="R210" s="54"/>
      <c r="S210" s="55"/>
      <c r="T210" s="55"/>
      <c r="U210" s="55"/>
      <c r="V210" s="68">
        <f t="shared" si="19"/>
        <v>0.40000000002328306</v>
      </c>
      <c r="W210" s="86" t="s">
        <v>36</v>
      </c>
    </row>
    <row r="211" spans="1:23" ht="26.25" thickBot="1" x14ac:dyDescent="0.3">
      <c r="A211" s="51" t="s">
        <v>30</v>
      </c>
      <c r="B211" s="52">
        <v>3628</v>
      </c>
      <c r="C211" s="53">
        <v>43497</v>
      </c>
      <c r="D211" s="54">
        <v>43529</v>
      </c>
      <c r="E211" s="54" t="s">
        <v>32</v>
      </c>
      <c r="F211" s="55">
        <v>152310</v>
      </c>
      <c r="G211" s="55">
        <v>0</v>
      </c>
      <c r="H211" s="55">
        <v>0</v>
      </c>
      <c r="I211" s="55"/>
      <c r="J211" s="55">
        <f t="shared" si="11"/>
        <v>152310</v>
      </c>
      <c r="K211" s="55">
        <v>3046.2000000000003</v>
      </c>
      <c r="L211" s="55"/>
      <c r="M211" s="55">
        <f t="shared" si="12"/>
        <v>149263.79999999999</v>
      </c>
      <c r="N211" s="54">
        <v>43648</v>
      </c>
      <c r="O211" s="55">
        <v>17738532</v>
      </c>
      <c r="P211" s="55">
        <v>149263.79999999999</v>
      </c>
      <c r="Q211" s="55">
        <f t="shared" si="9"/>
        <v>0</v>
      </c>
      <c r="R211" s="54"/>
      <c r="S211" s="55"/>
      <c r="T211" s="55"/>
      <c r="U211" s="55"/>
      <c r="V211" s="68">
        <f t="shared" si="19"/>
        <v>0.40000000002328306</v>
      </c>
      <c r="W211" s="86" t="s">
        <v>36</v>
      </c>
    </row>
    <row r="212" spans="1:23" ht="26.25" thickBot="1" x14ac:dyDescent="0.3">
      <c r="A212" s="51" t="s">
        <v>30</v>
      </c>
      <c r="B212" s="52">
        <v>3652</v>
      </c>
      <c r="C212" s="53">
        <v>43497</v>
      </c>
      <c r="D212" s="54">
        <v>43529</v>
      </c>
      <c r="E212" s="54" t="s">
        <v>32</v>
      </c>
      <c r="F212" s="55">
        <v>152310</v>
      </c>
      <c r="G212" s="55">
        <v>0</v>
      </c>
      <c r="H212" s="55">
        <v>0</v>
      </c>
      <c r="I212" s="55"/>
      <c r="J212" s="55">
        <f t="shared" si="11"/>
        <v>152310</v>
      </c>
      <c r="K212" s="55">
        <v>3046.2000000000003</v>
      </c>
      <c r="L212" s="55"/>
      <c r="M212" s="55">
        <f t="shared" si="12"/>
        <v>149263.79999999999</v>
      </c>
      <c r="N212" s="54">
        <v>43648</v>
      </c>
      <c r="O212" s="55">
        <v>17738532</v>
      </c>
      <c r="P212" s="55">
        <v>149263.79999999999</v>
      </c>
      <c r="Q212" s="55">
        <f t="shared" si="9"/>
        <v>0</v>
      </c>
      <c r="R212" s="54"/>
      <c r="S212" s="55"/>
      <c r="T212" s="55"/>
      <c r="U212" s="55"/>
      <c r="V212" s="68">
        <f t="shared" si="19"/>
        <v>0.40000000002328306</v>
      </c>
      <c r="W212" s="86" t="s">
        <v>36</v>
      </c>
    </row>
    <row r="213" spans="1:23" ht="26.25" thickBot="1" x14ac:dyDescent="0.3">
      <c r="A213" s="51" t="s">
        <v>30</v>
      </c>
      <c r="B213" s="52">
        <v>3680</v>
      </c>
      <c r="C213" s="53">
        <v>43497</v>
      </c>
      <c r="D213" s="54">
        <v>43529</v>
      </c>
      <c r="E213" s="54" t="s">
        <v>32</v>
      </c>
      <c r="F213" s="55">
        <v>110010</v>
      </c>
      <c r="G213" s="55">
        <v>0</v>
      </c>
      <c r="H213" s="55">
        <v>0</v>
      </c>
      <c r="I213" s="55"/>
      <c r="J213" s="55">
        <f t="shared" si="11"/>
        <v>110010</v>
      </c>
      <c r="K213" s="55">
        <v>2200.2000000000003</v>
      </c>
      <c r="L213" s="55"/>
      <c r="M213" s="55">
        <f t="shared" si="12"/>
        <v>107809.8</v>
      </c>
      <c r="N213" s="54">
        <v>43648</v>
      </c>
      <c r="O213" s="55">
        <v>17738532</v>
      </c>
      <c r="P213" s="55">
        <v>107809.8</v>
      </c>
      <c r="Q213" s="55">
        <f t="shared" si="9"/>
        <v>0</v>
      </c>
      <c r="R213" s="54"/>
      <c r="S213" s="55"/>
      <c r="T213" s="55"/>
      <c r="U213" s="55"/>
      <c r="V213" s="68">
        <f t="shared" si="19"/>
        <v>0.40000000002328306</v>
      </c>
      <c r="W213" s="86" t="s">
        <v>36</v>
      </c>
    </row>
    <row r="214" spans="1:23" ht="26.25" thickBot="1" x14ac:dyDescent="0.3">
      <c r="A214" s="51" t="s">
        <v>30</v>
      </c>
      <c r="B214" s="52">
        <v>3683</v>
      </c>
      <c r="C214" s="53">
        <v>43497</v>
      </c>
      <c r="D214" s="54">
        <v>43529</v>
      </c>
      <c r="E214" s="54" t="s">
        <v>32</v>
      </c>
      <c r="F214" s="55">
        <v>152310</v>
      </c>
      <c r="G214" s="55">
        <v>0</v>
      </c>
      <c r="H214" s="55">
        <v>0</v>
      </c>
      <c r="I214" s="55"/>
      <c r="J214" s="55">
        <f t="shared" si="11"/>
        <v>152310</v>
      </c>
      <c r="K214" s="55">
        <v>3046.2000000000003</v>
      </c>
      <c r="L214" s="55"/>
      <c r="M214" s="55">
        <f t="shared" si="12"/>
        <v>149263.79999999999</v>
      </c>
      <c r="N214" s="54">
        <v>43648</v>
      </c>
      <c r="O214" s="55">
        <v>17738532</v>
      </c>
      <c r="P214" s="55">
        <v>149263.79999999999</v>
      </c>
      <c r="Q214" s="55">
        <f t="shared" si="9"/>
        <v>0</v>
      </c>
      <c r="R214" s="54"/>
      <c r="S214" s="55"/>
      <c r="T214" s="55"/>
      <c r="U214" s="55"/>
      <c r="V214" s="68">
        <f t="shared" si="19"/>
        <v>0.40000000002328306</v>
      </c>
      <c r="W214" s="86" t="s">
        <v>36</v>
      </c>
    </row>
    <row r="215" spans="1:23" ht="26.25" thickBot="1" x14ac:dyDescent="0.3">
      <c r="A215" s="51" t="s">
        <v>30</v>
      </c>
      <c r="B215" s="52">
        <v>3677</v>
      </c>
      <c r="C215" s="53">
        <v>43497</v>
      </c>
      <c r="D215" s="54">
        <v>43529</v>
      </c>
      <c r="E215" s="54" t="s">
        <v>32</v>
      </c>
      <c r="F215" s="55">
        <v>152310</v>
      </c>
      <c r="G215" s="55">
        <v>0</v>
      </c>
      <c r="H215" s="55">
        <v>0</v>
      </c>
      <c r="I215" s="55"/>
      <c r="J215" s="55">
        <f t="shared" si="11"/>
        <v>152310</v>
      </c>
      <c r="K215" s="55">
        <v>3046.2000000000003</v>
      </c>
      <c r="L215" s="55"/>
      <c r="M215" s="55">
        <f t="shared" si="12"/>
        <v>149263.79999999999</v>
      </c>
      <c r="N215" s="54">
        <v>43648</v>
      </c>
      <c r="O215" s="55">
        <v>17738532</v>
      </c>
      <c r="P215" s="55">
        <v>149263.79999999999</v>
      </c>
      <c r="Q215" s="55">
        <f t="shared" si="9"/>
        <v>0</v>
      </c>
      <c r="R215" s="54"/>
      <c r="S215" s="55"/>
      <c r="T215" s="55"/>
      <c r="U215" s="55"/>
      <c r="V215" s="68">
        <f t="shared" si="19"/>
        <v>0.40000000002328306</v>
      </c>
      <c r="W215" s="86" t="s">
        <v>36</v>
      </c>
    </row>
    <row r="216" spans="1:23" ht="26.25" thickBot="1" x14ac:dyDescent="0.3">
      <c r="A216" s="51" t="s">
        <v>30</v>
      </c>
      <c r="B216" s="52">
        <v>3696</v>
      </c>
      <c r="C216" s="53">
        <v>43497</v>
      </c>
      <c r="D216" s="54">
        <v>43529</v>
      </c>
      <c r="E216" s="54" t="s">
        <v>32</v>
      </c>
      <c r="F216" s="55">
        <v>152310</v>
      </c>
      <c r="G216" s="55">
        <v>0</v>
      </c>
      <c r="H216" s="55">
        <v>0</v>
      </c>
      <c r="I216" s="55"/>
      <c r="J216" s="55">
        <f t="shared" si="11"/>
        <v>152310</v>
      </c>
      <c r="K216" s="55">
        <v>3046.2000000000003</v>
      </c>
      <c r="L216" s="55"/>
      <c r="M216" s="55">
        <f t="shared" si="12"/>
        <v>149263.79999999999</v>
      </c>
      <c r="N216" s="54">
        <v>43648</v>
      </c>
      <c r="O216" s="55">
        <v>17738532</v>
      </c>
      <c r="P216" s="55">
        <v>149263.79999999999</v>
      </c>
      <c r="Q216" s="55">
        <f t="shared" si="9"/>
        <v>0</v>
      </c>
      <c r="R216" s="54"/>
      <c r="S216" s="55"/>
      <c r="T216" s="55"/>
      <c r="U216" s="55"/>
      <c r="V216" s="68">
        <f t="shared" si="19"/>
        <v>0.40000000002328306</v>
      </c>
      <c r="W216" s="86" t="s">
        <v>36</v>
      </c>
    </row>
    <row r="217" spans="1:23" ht="26.25" thickBot="1" x14ac:dyDescent="0.3">
      <c r="A217" s="51" t="s">
        <v>30</v>
      </c>
      <c r="B217" s="52">
        <v>3679</v>
      </c>
      <c r="C217" s="53">
        <v>43497</v>
      </c>
      <c r="D217" s="54">
        <v>43529</v>
      </c>
      <c r="E217" s="54" t="s">
        <v>32</v>
      </c>
      <c r="F217" s="55">
        <v>242300</v>
      </c>
      <c r="G217" s="55">
        <v>0</v>
      </c>
      <c r="H217" s="55">
        <v>0</v>
      </c>
      <c r="I217" s="55"/>
      <c r="J217" s="55">
        <f t="shared" si="11"/>
        <v>242300</v>
      </c>
      <c r="K217" s="55">
        <v>4846</v>
      </c>
      <c r="L217" s="55"/>
      <c r="M217" s="55">
        <f t="shared" si="12"/>
        <v>237454</v>
      </c>
      <c r="N217" s="54">
        <v>43648</v>
      </c>
      <c r="O217" s="55">
        <v>17738532</v>
      </c>
      <c r="P217" s="55">
        <v>237454</v>
      </c>
      <c r="Q217" s="55">
        <f t="shared" si="9"/>
        <v>0</v>
      </c>
      <c r="R217" s="54"/>
      <c r="S217" s="55"/>
      <c r="T217" s="55"/>
      <c r="U217" s="55"/>
      <c r="V217" s="68">
        <f t="shared" si="19"/>
        <v>0.40000000002328306</v>
      </c>
      <c r="W217" s="86" t="s">
        <v>36</v>
      </c>
    </row>
    <row r="218" spans="1:23" ht="26.25" thickBot="1" x14ac:dyDescent="0.3">
      <c r="A218" s="51" t="s">
        <v>30</v>
      </c>
      <c r="B218" s="52">
        <v>3700</v>
      </c>
      <c r="C218" s="53">
        <v>43497</v>
      </c>
      <c r="D218" s="54">
        <v>43529</v>
      </c>
      <c r="E218" s="54" t="s">
        <v>32</v>
      </c>
      <c r="F218" s="55">
        <v>152310</v>
      </c>
      <c r="G218" s="55">
        <v>0</v>
      </c>
      <c r="H218" s="55">
        <v>12700</v>
      </c>
      <c r="I218" s="55"/>
      <c r="J218" s="55">
        <f t="shared" si="11"/>
        <v>139610</v>
      </c>
      <c r="K218" s="55">
        <v>3046.2000000000003</v>
      </c>
      <c r="L218" s="55"/>
      <c r="M218" s="55">
        <f t="shared" si="12"/>
        <v>136563.79999999999</v>
      </c>
      <c r="N218" s="54">
        <v>43648</v>
      </c>
      <c r="O218" s="55">
        <v>17738532</v>
      </c>
      <c r="P218" s="55">
        <v>136563.79999999999</v>
      </c>
      <c r="Q218" s="55">
        <f t="shared" si="9"/>
        <v>0</v>
      </c>
      <c r="R218" s="54"/>
      <c r="S218" s="55"/>
      <c r="T218" s="55"/>
      <c r="U218" s="55"/>
      <c r="V218" s="68">
        <f t="shared" si="19"/>
        <v>0.40000000002328306</v>
      </c>
      <c r="W218" s="86" t="s">
        <v>36</v>
      </c>
    </row>
    <row r="219" spans="1:23" ht="26.25" thickBot="1" x14ac:dyDescent="0.3">
      <c r="A219" s="51" t="s">
        <v>30</v>
      </c>
      <c r="B219" s="52">
        <v>3656</v>
      </c>
      <c r="C219" s="53">
        <v>43497</v>
      </c>
      <c r="D219" s="54">
        <v>43529</v>
      </c>
      <c r="E219" s="54" t="s">
        <v>32</v>
      </c>
      <c r="F219" s="55">
        <v>242300</v>
      </c>
      <c r="G219" s="55">
        <v>0</v>
      </c>
      <c r="H219" s="55">
        <v>0</v>
      </c>
      <c r="I219" s="55"/>
      <c r="J219" s="55">
        <f t="shared" si="11"/>
        <v>242300</v>
      </c>
      <c r="K219" s="55">
        <v>4846</v>
      </c>
      <c r="L219" s="55"/>
      <c r="M219" s="55">
        <f t="shared" si="12"/>
        <v>237454</v>
      </c>
      <c r="N219" s="54">
        <v>43648</v>
      </c>
      <c r="O219" s="55">
        <v>17738532</v>
      </c>
      <c r="P219" s="55">
        <v>237454</v>
      </c>
      <c r="Q219" s="55">
        <f t="shared" si="9"/>
        <v>0</v>
      </c>
      <c r="R219" s="54"/>
      <c r="S219" s="55"/>
      <c r="T219" s="55"/>
      <c r="U219" s="55"/>
      <c r="V219" s="68">
        <f>V218+Q219</f>
        <v>0.40000000002328306</v>
      </c>
      <c r="W219" s="86" t="s">
        <v>36</v>
      </c>
    </row>
    <row r="220" spans="1:23" ht="26.25" thickBot="1" x14ac:dyDescent="0.3">
      <c r="A220" s="51" t="s">
        <v>30</v>
      </c>
      <c r="B220" s="52">
        <v>3657</v>
      </c>
      <c r="C220" s="53">
        <v>43497</v>
      </c>
      <c r="D220" s="54">
        <v>43529</v>
      </c>
      <c r="E220" s="54" t="s">
        <v>32</v>
      </c>
      <c r="F220" s="55">
        <v>110010</v>
      </c>
      <c r="G220" s="55">
        <v>0</v>
      </c>
      <c r="H220" s="55">
        <v>0</v>
      </c>
      <c r="I220" s="55"/>
      <c r="J220" s="55">
        <f t="shared" si="11"/>
        <v>110010</v>
      </c>
      <c r="K220" s="55">
        <v>2200.2000000000003</v>
      </c>
      <c r="L220" s="55"/>
      <c r="M220" s="55">
        <f t="shared" si="12"/>
        <v>107809.8</v>
      </c>
      <c r="N220" s="54">
        <v>43648</v>
      </c>
      <c r="O220" s="55">
        <v>17738532</v>
      </c>
      <c r="P220" s="55">
        <v>107809.8</v>
      </c>
      <c r="Q220" s="55">
        <f t="shared" si="9"/>
        <v>0</v>
      </c>
      <c r="R220" s="54"/>
      <c r="S220" s="55"/>
      <c r="T220" s="55"/>
      <c r="U220" s="55"/>
      <c r="V220" s="68">
        <f t="shared" ref="V220:V225" si="20">V219+Q220</f>
        <v>0.40000000002328306</v>
      </c>
      <c r="W220" s="86" t="s">
        <v>36</v>
      </c>
    </row>
    <row r="221" spans="1:23" ht="26.25" thickBot="1" x14ac:dyDescent="0.3">
      <c r="A221" s="51" t="s">
        <v>30</v>
      </c>
      <c r="B221" s="52">
        <v>3752</v>
      </c>
      <c r="C221" s="53">
        <v>43497</v>
      </c>
      <c r="D221" s="54">
        <v>43529</v>
      </c>
      <c r="E221" s="54" t="s">
        <v>32</v>
      </c>
      <c r="F221" s="55">
        <v>242300</v>
      </c>
      <c r="G221" s="55">
        <v>0</v>
      </c>
      <c r="H221" s="55">
        <v>0</v>
      </c>
      <c r="I221" s="55"/>
      <c r="J221" s="55">
        <f t="shared" si="11"/>
        <v>242300</v>
      </c>
      <c r="K221" s="55">
        <v>4846</v>
      </c>
      <c r="L221" s="55"/>
      <c r="M221" s="55">
        <f t="shared" si="12"/>
        <v>237454</v>
      </c>
      <c r="N221" s="54">
        <v>43648</v>
      </c>
      <c r="O221" s="55">
        <v>17738532</v>
      </c>
      <c r="P221" s="55">
        <v>237454</v>
      </c>
      <c r="Q221" s="55">
        <f t="shared" si="9"/>
        <v>0</v>
      </c>
      <c r="R221" s="54"/>
      <c r="S221" s="55"/>
      <c r="T221" s="55"/>
      <c r="U221" s="55"/>
      <c r="V221" s="68">
        <f t="shared" si="20"/>
        <v>0.40000000002328306</v>
      </c>
      <c r="W221" s="86" t="s">
        <v>36</v>
      </c>
    </row>
    <row r="222" spans="1:23" ht="26.25" thickBot="1" x14ac:dyDescent="0.3">
      <c r="A222" s="51" t="s">
        <v>30</v>
      </c>
      <c r="B222" s="52">
        <v>3746</v>
      </c>
      <c r="C222" s="53">
        <v>43497</v>
      </c>
      <c r="D222" s="54">
        <v>43529</v>
      </c>
      <c r="E222" s="54" t="s">
        <v>32</v>
      </c>
      <c r="F222" s="55">
        <v>152310</v>
      </c>
      <c r="G222" s="55">
        <v>0</v>
      </c>
      <c r="H222" s="55">
        <v>0</v>
      </c>
      <c r="I222" s="55"/>
      <c r="J222" s="55">
        <f t="shared" si="11"/>
        <v>152310</v>
      </c>
      <c r="K222" s="55">
        <v>3046.2000000000003</v>
      </c>
      <c r="L222" s="55"/>
      <c r="M222" s="55">
        <f t="shared" si="12"/>
        <v>149263.79999999999</v>
      </c>
      <c r="N222" s="54">
        <v>43648</v>
      </c>
      <c r="O222" s="55">
        <v>17738532</v>
      </c>
      <c r="P222" s="55">
        <v>149263.79999999999</v>
      </c>
      <c r="Q222" s="55">
        <f t="shared" si="9"/>
        <v>0</v>
      </c>
      <c r="R222" s="54"/>
      <c r="S222" s="55"/>
      <c r="T222" s="55"/>
      <c r="U222" s="55"/>
      <c r="V222" s="68">
        <f t="shared" si="20"/>
        <v>0.40000000002328306</v>
      </c>
      <c r="W222" s="86" t="s">
        <v>36</v>
      </c>
    </row>
    <row r="223" spans="1:23" ht="26.25" thickBot="1" x14ac:dyDescent="0.3">
      <c r="A223" s="51" t="s">
        <v>30</v>
      </c>
      <c r="B223" s="52">
        <v>3721</v>
      </c>
      <c r="C223" s="53">
        <v>43497</v>
      </c>
      <c r="D223" s="54">
        <v>43529</v>
      </c>
      <c r="E223" s="54" t="s">
        <v>32</v>
      </c>
      <c r="F223" s="55">
        <v>242300</v>
      </c>
      <c r="G223" s="55">
        <v>0</v>
      </c>
      <c r="H223" s="55">
        <v>0</v>
      </c>
      <c r="I223" s="55"/>
      <c r="J223" s="55">
        <f t="shared" si="11"/>
        <v>242300</v>
      </c>
      <c r="K223" s="55">
        <v>4846</v>
      </c>
      <c r="L223" s="55"/>
      <c r="M223" s="55">
        <f t="shared" si="12"/>
        <v>237454</v>
      </c>
      <c r="N223" s="54">
        <v>43648</v>
      </c>
      <c r="O223" s="55">
        <v>17738532</v>
      </c>
      <c r="P223" s="55">
        <v>237454</v>
      </c>
      <c r="Q223" s="55">
        <f t="shared" si="9"/>
        <v>0</v>
      </c>
      <c r="R223" s="54"/>
      <c r="S223" s="55"/>
      <c r="T223" s="55"/>
      <c r="U223" s="55"/>
      <c r="V223" s="68">
        <f t="shared" si="20"/>
        <v>0.40000000002328306</v>
      </c>
      <c r="W223" s="86" t="s">
        <v>36</v>
      </c>
    </row>
    <row r="224" spans="1:23" ht="26.25" thickBot="1" x14ac:dyDescent="0.3">
      <c r="A224" s="51" t="s">
        <v>30</v>
      </c>
      <c r="B224" s="52">
        <v>3751</v>
      </c>
      <c r="C224" s="53">
        <v>43497</v>
      </c>
      <c r="D224" s="54">
        <v>43529</v>
      </c>
      <c r="E224" s="54" t="s">
        <v>32</v>
      </c>
      <c r="F224" s="55">
        <v>242300</v>
      </c>
      <c r="G224" s="55">
        <v>0</v>
      </c>
      <c r="H224" s="55">
        <v>27900</v>
      </c>
      <c r="I224" s="55"/>
      <c r="J224" s="55">
        <f t="shared" si="11"/>
        <v>214400</v>
      </c>
      <c r="K224" s="55">
        <v>4846</v>
      </c>
      <c r="L224" s="55"/>
      <c r="M224" s="55">
        <f t="shared" si="12"/>
        <v>209554</v>
      </c>
      <c r="N224" s="54">
        <v>43648</v>
      </c>
      <c r="O224" s="55">
        <v>17738532</v>
      </c>
      <c r="P224" s="55">
        <v>209554</v>
      </c>
      <c r="Q224" s="55">
        <f t="shared" si="9"/>
        <v>0</v>
      </c>
      <c r="R224" s="54"/>
      <c r="S224" s="55"/>
      <c r="T224" s="55"/>
      <c r="U224" s="55"/>
      <c r="V224" s="68">
        <f t="shared" si="20"/>
        <v>0.40000000002328306</v>
      </c>
      <c r="W224" s="86" t="s">
        <v>36</v>
      </c>
    </row>
    <row r="225" spans="1:23" ht="26.25" thickBot="1" x14ac:dyDescent="0.3">
      <c r="A225" s="51" t="s">
        <v>30</v>
      </c>
      <c r="B225" s="52">
        <v>3723</v>
      </c>
      <c r="C225" s="53">
        <v>43497</v>
      </c>
      <c r="D225" s="54">
        <v>43529</v>
      </c>
      <c r="E225" s="54" t="s">
        <v>32</v>
      </c>
      <c r="F225" s="55">
        <v>252300</v>
      </c>
      <c r="G225" s="55">
        <v>0</v>
      </c>
      <c r="H225" s="55">
        <v>0</v>
      </c>
      <c r="I225" s="55"/>
      <c r="J225" s="55">
        <f t="shared" si="11"/>
        <v>252300</v>
      </c>
      <c r="K225" s="55">
        <v>5046</v>
      </c>
      <c r="L225" s="55"/>
      <c r="M225" s="55">
        <f t="shared" si="12"/>
        <v>247254</v>
      </c>
      <c r="N225" s="54">
        <v>43648</v>
      </c>
      <c r="O225" s="55">
        <v>17738532</v>
      </c>
      <c r="P225" s="55">
        <v>247254</v>
      </c>
      <c r="Q225" s="55">
        <f t="shared" si="9"/>
        <v>0</v>
      </c>
      <c r="R225" s="54"/>
      <c r="S225" s="55"/>
      <c r="T225" s="55"/>
      <c r="U225" s="55"/>
      <c r="V225" s="68">
        <f t="shared" si="20"/>
        <v>0.40000000002328306</v>
      </c>
      <c r="W225" s="86" t="s">
        <v>36</v>
      </c>
    </row>
    <row r="226" spans="1:23" ht="26.25" thickBot="1" x14ac:dyDescent="0.3">
      <c r="A226" s="51" t="s">
        <v>30</v>
      </c>
      <c r="B226" s="52">
        <v>3726</v>
      </c>
      <c r="C226" s="53">
        <v>43497</v>
      </c>
      <c r="D226" s="54">
        <v>43529</v>
      </c>
      <c r="E226" s="54" t="s">
        <v>32</v>
      </c>
      <c r="F226" s="55">
        <v>252300</v>
      </c>
      <c r="G226" s="55">
        <v>0</v>
      </c>
      <c r="H226" s="55">
        <v>0</v>
      </c>
      <c r="I226" s="55"/>
      <c r="J226" s="55">
        <f t="shared" si="11"/>
        <v>252300</v>
      </c>
      <c r="K226" s="55">
        <v>5046</v>
      </c>
      <c r="L226" s="55"/>
      <c r="M226" s="55">
        <f t="shared" si="12"/>
        <v>247254</v>
      </c>
      <c r="N226" s="54">
        <v>43648</v>
      </c>
      <c r="O226" s="55">
        <v>17738532</v>
      </c>
      <c r="P226" s="55">
        <v>247254</v>
      </c>
      <c r="Q226" s="55">
        <f t="shared" si="9"/>
        <v>0</v>
      </c>
      <c r="R226" s="54"/>
      <c r="S226" s="55"/>
      <c r="T226" s="55"/>
      <c r="U226" s="55"/>
      <c r="V226" s="68">
        <f>V225+Q226</f>
        <v>0.40000000002328306</v>
      </c>
      <c r="W226" s="86" t="s">
        <v>36</v>
      </c>
    </row>
    <row r="227" spans="1:23" ht="26.25" thickBot="1" x14ac:dyDescent="0.3">
      <c r="A227" s="51" t="s">
        <v>30</v>
      </c>
      <c r="B227" s="52">
        <v>3709</v>
      </c>
      <c r="C227" s="53">
        <v>43497</v>
      </c>
      <c r="D227" s="54">
        <v>43529</v>
      </c>
      <c r="E227" s="54" t="s">
        <v>32</v>
      </c>
      <c r="F227" s="55">
        <v>110010</v>
      </c>
      <c r="G227" s="55">
        <v>0</v>
      </c>
      <c r="H227" s="55">
        <v>12700</v>
      </c>
      <c r="I227" s="55"/>
      <c r="J227" s="55">
        <f t="shared" si="11"/>
        <v>97310</v>
      </c>
      <c r="K227" s="55">
        <v>2200.2000000000003</v>
      </c>
      <c r="L227" s="55"/>
      <c r="M227" s="55">
        <f t="shared" si="12"/>
        <v>95109.8</v>
      </c>
      <c r="N227" s="54">
        <v>43648</v>
      </c>
      <c r="O227" s="55">
        <v>17738532</v>
      </c>
      <c r="P227" s="55">
        <v>95109.8</v>
      </c>
      <c r="Q227" s="55">
        <f t="shared" si="9"/>
        <v>0</v>
      </c>
      <c r="R227" s="54"/>
      <c r="S227" s="55"/>
      <c r="T227" s="55"/>
      <c r="U227" s="55"/>
      <c r="V227" s="68">
        <f t="shared" ref="V227:V235" si="21">V226+Q227</f>
        <v>0.40000000002328306</v>
      </c>
      <c r="W227" s="86" t="s">
        <v>36</v>
      </c>
    </row>
    <row r="228" spans="1:23" ht="26.25" thickBot="1" x14ac:dyDescent="0.3">
      <c r="A228" s="51" t="s">
        <v>30</v>
      </c>
      <c r="B228" s="52">
        <v>3708</v>
      </c>
      <c r="C228" s="53">
        <v>43497</v>
      </c>
      <c r="D228" s="54">
        <v>43529</v>
      </c>
      <c r="E228" s="54" t="s">
        <v>32</v>
      </c>
      <c r="F228" s="55">
        <v>152310</v>
      </c>
      <c r="G228" s="55">
        <v>0</v>
      </c>
      <c r="H228" s="55">
        <v>0</v>
      </c>
      <c r="I228" s="55"/>
      <c r="J228" s="55">
        <f t="shared" si="11"/>
        <v>152310</v>
      </c>
      <c r="K228" s="55">
        <v>3046.2000000000003</v>
      </c>
      <c r="L228" s="55"/>
      <c r="M228" s="55">
        <f t="shared" si="12"/>
        <v>149263.79999999999</v>
      </c>
      <c r="N228" s="54">
        <v>43648</v>
      </c>
      <c r="O228" s="55">
        <v>17738532</v>
      </c>
      <c r="P228" s="55">
        <v>149263.79999999999</v>
      </c>
      <c r="Q228" s="55">
        <f t="shared" ref="Q228:Q296" si="22">M228-P228</f>
        <v>0</v>
      </c>
      <c r="R228" s="54"/>
      <c r="S228" s="55"/>
      <c r="T228" s="55"/>
      <c r="U228" s="55"/>
      <c r="V228" s="68">
        <f t="shared" si="21"/>
        <v>0.40000000002328306</v>
      </c>
      <c r="W228" s="86" t="s">
        <v>36</v>
      </c>
    </row>
    <row r="229" spans="1:23" ht="26.25" thickBot="1" x14ac:dyDescent="0.3">
      <c r="A229" s="51" t="s">
        <v>30</v>
      </c>
      <c r="B229" s="52">
        <v>3732</v>
      </c>
      <c r="C229" s="53">
        <v>43497</v>
      </c>
      <c r="D229" s="54">
        <v>43529</v>
      </c>
      <c r="E229" s="54" t="s">
        <v>32</v>
      </c>
      <c r="F229" s="55">
        <v>152310</v>
      </c>
      <c r="G229" s="55">
        <v>0</v>
      </c>
      <c r="H229" s="55">
        <v>0</v>
      </c>
      <c r="I229" s="55"/>
      <c r="J229" s="55">
        <f t="shared" si="11"/>
        <v>152310</v>
      </c>
      <c r="K229" s="55">
        <v>3046.2000000000003</v>
      </c>
      <c r="L229" s="55"/>
      <c r="M229" s="55">
        <f t="shared" si="12"/>
        <v>149263.79999999999</v>
      </c>
      <c r="N229" s="54">
        <v>43648</v>
      </c>
      <c r="O229" s="55">
        <v>17738532</v>
      </c>
      <c r="P229" s="55">
        <v>149263.79999999999</v>
      </c>
      <c r="Q229" s="55">
        <f t="shared" si="22"/>
        <v>0</v>
      </c>
      <c r="R229" s="54"/>
      <c r="S229" s="55"/>
      <c r="T229" s="55"/>
      <c r="U229" s="55"/>
      <c r="V229" s="68">
        <f t="shared" si="21"/>
        <v>0.40000000002328306</v>
      </c>
      <c r="W229" s="86" t="s">
        <v>36</v>
      </c>
    </row>
    <row r="230" spans="1:23" ht="26.25" thickBot="1" x14ac:dyDescent="0.3">
      <c r="A230" s="51" t="s">
        <v>30</v>
      </c>
      <c r="B230" s="52">
        <v>3728</v>
      </c>
      <c r="C230" s="53">
        <v>43497</v>
      </c>
      <c r="D230" s="54">
        <v>43529</v>
      </c>
      <c r="E230" s="54" t="s">
        <v>32</v>
      </c>
      <c r="F230" s="55">
        <v>152310</v>
      </c>
      <c r="G230" s="55">
        <v>0</v>
      </c>
      <c r="H230" s="55">
        <v>0</v>
      </c>
      <c r="I230" s="55"/>
      <c r="J230" s="55">
        <f t="shared" si="11"/>
        <v>152310</v>
      </c>
      <c r="K230" s="55">
        <v>3046.2000000000003</v>
      </c>
      <c r="L230" s="55"/>
      <c r="M230" s="55">
        <f t="shared" si="12"/>
        <v>149263.79999999999</v>
      </c>
      <c r="N230" s="54">
        <v>43648</v>
      </c>
      <c r="O230" s="55">
        <v>17738532</v>
      </c>
      <c r="P230" s="55">
        <v>149263.79999999999</v>
      </c>
      <c r="Q230" s="55">
        <f t="shared" si="22"/>
        <v>0</v>
      </c>
      <c r="R230" s="54"/>
      <c r="S230" s="55"/>
      <c r="T230" s="55"/>
      <c r="U230" s="55"/>
      <c r="V230" s="68">
        <f t="shared" si="21"/>
        <v>0.40000000002328306</v>
      </c>
      <c r="W230" s="86" t="s">
        <v>36</v>
      </c>
    </row>
    <row r="231" spans="1:23" ht="26.25" thickBot="1" x14ac:dyDescent="0.3">
      <c r="A231" s="51" t="s">
        <v>30</v>
      </c>
      <c r="B231" s="52">
        <v>3575</v>
      </c>
      <c r="C231" s="53">
        <v>43497</v>
      </c>
      <c r="D231" s="54">
        <v>43529</v>
      </c>
      <c r="E231" s="54" t="s">
        <v>32</v>
      </c>
      <c r="F231" s="55">
        <v>242300</v>
      </c>
      <c r="G231" s="55">
        <v>0</v>
      </c>
      <c r="H231" s="55">
        <v>0</v>
      </c>
      <c r="I231" s="55"/>
      <c r="J231" s="55">
        <f t="shared" si="11"/>
        <v>242300</v>
      </c>
      <c r="K231" s="55">
        <v>4846</v>
      </c>
      <c r="L231" s="55"/>
      <c r="M231" s="55">
        <f t="shared" si="12"/>
        <v>237454</v>
      </c>
      <c r="N231" s="54">
        <v>43550</v>
      </c>
      <c r="O231" s="55">
        <v>941744</v>
      </c>
      <c r="P231" s="55">
        <v>237454</v>
      </c>
      <c r="Q231" s="55">
        <f t="shared" si="22"/>
        <v>0</v>
      </c>
      <c r="R231" s="54"/>
      <c r="S231" s="55"/>
      <c r="T231" s="55"/>
      <c r="U231" s="55"/>
      <c r="V231" s="68">
        <f t="shared" si="21"/>
        <v>0.40000000002328306</v>
      </c>
      <c r="W231" s="86" t="s">
        <v>43</v>
      </c>
    </row>
    <row r="232" spans="1:23" ht="26.25" thickBot="1" x14ac:dyDescent="0.3">
      <c r="A232" s="51" t="s">
        <v>30</v>
      </c>
      <c r="B232" s="52">
        <v>3698</v>
      </c>
      <c r="C232" s="53">
        <v>43497</v>
      </c>
      <c r="D232" s="54">
        <v>43529</v>
      </c>
      <c r="E232" s="54" t="s">
        <v>32</v>
      </c>
      <c r="F232" s="55">
        <v>252300</v>
      </c>
      <c r="G232" s="55">
        <v>0</v>
      </c>
      <c r="H232" s="55">
        <v>0</v>
      </c>
      <c r="I232" s="55"/>
      <c r="J232" s="55">
        <f t="shared" si="11"/>
        <v>252300</v>
      </c>
      <c r="K232" s="55">
        <v>5046</v>
      </c>
      <c r="L232" s="55"/>
      <c r="M232" s="55">
        <f t="shared" si="12"/>
        <v>247254</v>
      </c>
      <c r="N232" s="54">
        <v>43550</v>
      </c>
      <c r="O232" s="55">
        <v>941744</v>
      </c>
      <c r="P232" s="55">
        <v>247254</v>
      </c>
      <c r="Q232" s="55">
        <f t="shared" si="22"/>
        <v>0</v>
      </c>
      <c r="R232" s="54"/>
      <c r="S232" s="55"/>
      <c r="T232" s="55"/>
      <c r="U232" s="55"/>
      <c r="V232" s="68">
        <f t="shared" si="21"/>
        <v>0.40000000002328306</v>
      </c>
      <c r="W232" s="86" t="s">
        <v>43</v>
      </c>
    </row>
    <row r="233" spans="1:23" ht="26.25" thickBot="1" x14ac:dyDescent="0.3">
      <c r="A233" s="51" t="s">
        <v>30</v>
      </c>
      <c r="B233" s="52">
        <v>3442</v>
      </c>
      <c r="C233" s="53">
        <v>43497</v>
      </c>
      <c r="D233" s="54">
        <v>43529</v>
      </c>
      <c r="E233" s="54" t="s">
        <v>32</v>
      </c>
      <c r="F233" s="55">
        <v>252300</v>
      </c>
      <c r="G233" s="55">
        <v>0</v>
      </c>
      <c r="H233" s="55">
        <v>0</v>
      </c>
      <c r="I233" s="55"/>
      <c r="J233" s="55">
        <f t="shared" si="11"/>
        <v>252300</v>
      </c>
      <c r="K233" s="55">
        <v>5046</v>
      </c>
      <c r="L233" s="55"/>
      <c r="M233" s="55">
        <f t="shared" si="12"/>
        <v>247254</v>
      </c>
      <c r="N233" s="54">
        <v>43648</v>
      </c>
      <c r="O233" s="55">
        <v>17738532</v>
      </c>
      <c r="P233" s="55">
        <v>247254</v>
      </c>
      <c r="Q233" s="55">
        <f t="shared" si="22"/>
        <v>0</v>
      </c>
      <c r="R233" s="54"/>
      <c r="S233" s="55"/>
      <c r="T233" s="55"/>
      <c r="U233" s="55"/>
      <c r="V233" s="68">
        <f t="shared" si="21"/>
        <v>0.40000000002328306</v>
      </c>
      <c r="W233" s="86" t="s">
        <v>36</v>
      </c>
    </row>
    <row r="234" spans="1:23" ht="26.25" thickBot="1" x14ac:dyDescent="0.3">
      <c r="A234" s="51" t="s">
        <v>30</v>
      </c>
      <c r="B234" s="52">
        <v>3787</v>
      </c>
      <c r="C234" s="53">
        <v>43525</v>
      </c>
      <c r="D234" s="54">
        <v>43559</v>
      </c>
      <c r="E234" s="54" t="s">
        <v>32</v>
      </c>
      <c r="F234" s="55">
        <v>152310</v>
      </c>
      <c r="G234" s="55"/>
      <c r="H234" s="55"/>
      <c r="I234" s="55"/>
      <c r="J234" s="55">
        <f t="shared" si="11"/>
        <v>152310</v>
      </c>
      <c r="K234" s="55">
        <v>3046.2000000000003</v>
      </c>
      <c r="L234" s="55"/>
      <c r="M234" s="55">
        <f t="shared" si="12"/>
        <v>149263.79999999999</v>
      </c>
      <c r="N234" s="54">
        <v>43679</v>
      </c>
      <c r="O234" s="55">
        <v>17112539</v>
      </c>
      <c r="P234" s="55">
        <v>149263.79999999999</v>
      </c>
      <c r="Q234" s="55">
        <f t="shared" si="22"/>
        <v>0</v>
      </c>
      <c r="R234" s="54"/>
      <c r="S234" s="55"/>
      <c r="T234" s="55"/>
      <c r="U234" s="55"/>
      <c r="V234" s="68">
        <f t="shared" si="21"/>
        <v>0.40000000002328306</v>
      </c>
      <c r="W234" s="86" t="s">
        <v>34</v>
      </c>
    </row>
    <row r="235" spans="1:23" ht="26.25" thickBot="1" x14ac:dyDescent="0.3">
      <c r="A235" s="51" t="s">
        <v>30</v>
      </c>
      <c r="B235" s="52">
        <v>3950</v>
      </c>
      <c r="C235" s="53">
        <v>43525</v>
      </c>
      <c r="D235" s="54">
        <v>43559</v>
      </c>
      <c r="E235" s="54" t="s">
        <v>32</v>
      </c>
      <c r="F235" s="55">
        <v>152310</v>
      </c>
      <c r="G235" s="55"/>
      <c r="H235" s="55"/>
      <c r="I235" s="55"/>
      <c r="J235" s="55">
        <f t="shared" si="11"/>
        <v>152310</v>
      </c>
      <c r="K235" s="55">
        <v>3046.2000000000003</v>
      </c>
      <c r="L235" s="55"/>
      <c r="M235" s="55">
        <f t="shared" si="12"/>
        <v>149263.79999999999</v>
      </c>
      <c r="N235" s="54">
        <v>43594</v>
      </c>
      <c r="O235" s="55">
        <v>263731</v>
      </c>
      <c r="P235" s="55">
        <v>149263.79999999999</v>
      </c>
      <c r="Q235" s="55">
        <f t="shared" si="22"/>
        <v>0</v>
      </c>
      <c r="R235" s="54"/>
      <c r="S235" s="55"/>
      <c r="T235" s="55"/>
      <c r="U235" s="55"/>
      <c r="V235" s="68">
        <f t="shared" si="21"/>
        <v>0.40000000002328306</v>
      </c>
      <c r="W235" s="89" t="s">
        <v>43</v>
      </c>
    </row>
    <row r="236" spans="1:23" ht="26.25" thickBot="1" x14ac:dyDescent="0.3">
      <c r="A236" s="51" t="s">
        <v>30</v>
      </c>
      <c r="B236" s="52">
        <v>3798</v>
      </c>
      <c r="C236" s="53">
        <v>43525</v>
      </c>
      <c r="D236" s="54">
        <v>43559</v>
      </c>
      <c r="E236" s="54" t="s">
        <v>32</v>
      </c>
      <c r="F236" s="55">
        <v>152310</v>
      </c>
      <c r="G236" s="55"/>
      <c r="H236" s="55">
        <v>12600</v>
      </c>
      <c r="I236" s="55"/>
      <c r="J236" s="55">
        <f t="shared" si="11"/>
        <v>139710</v>
      </c>
      <c r="K236" s="55">
        <v>3046.2000000000003</v>
      </c>
      <c r="L236" s="55"/>
      <c r="M236" s="55">
        <f t="shared" si="12"/>
        <v>136663.79999999999</v>
      </c>
      <c r="N236" s="54">
        <v>43679</v>
      </c>
      <c r="O236" s="55">
        <v>17112539</v>
      </c>
      <c r="P236" s="55">
        <v>136663.79999999999</v>
      </c>
      <c r="Q236" s="55">
        <f t="shared" si="22"/>
        <v>0</v>
      </c>
      <c r="R236" s="54"/>
      <c r="S236" s="55"/>
      <c r="T236" s="55"/>
      <c r="U236" s="55"/>
      <c r="V236" s="68">
        <f>V235+Q236</f>
        <v>0.40000000002328306</v>
      </c>
      <c r="W236" s="90" t="s">
        <v>34</v>
      </c>
    </row>
    <row r="237" spans="1:23" ht="25.5" customHeight="1" x14ac:dyDescent="0.25">
      <c r="A237" s="234" t="s">
        <v>30</v>
      </c>
      <c r="B237" s="235">
        <v>3905</v>
      </c>
      <c r="C237" s="236">
        <v>43525</v>
      </c>
      <c r="D237" s="237">
        <v>43559</v>
      </c>
      <c r="E237" s="237" t="s">
        <v>32</v>
      </c>
      <c r="F237" s="238">
        <v>30000</v>
      </c>
      <c r="G237" s="238"/>
      <c r="H237" s="238">
        <v>18900</v>
      </c>
      <c r="I237" s="238"/>
      <c r="J237" s="238">
        <f t="shared" ref="J237:J312" si="23">F237-H237-G237-I237</f>
        <v>11100</v>
      </c>
      <c r="K237" s="238">
        <v>600</v>
      </c>
      <c r="L237" s="36"/>
      <c r="M237" s="238">
        <f t="shared" ref="M237:M312" si="24">J237-K237-L237</f>
        <v>10500</v>
      </c>
      <c r="N237" s="31">
        <v>43594</v>
      </c>
      <c r="O237" s="36">
        <v>263731</v>
      </c>
      <c r="P237" s="36">
        <v>2940</v>
      </c>
      <c r="Q237" s="36">
        <f t="shared" si="22"/>
        <v>7560</v>
      </c>
      <c r="R237" s="31"/>
      <c r="S237" s="36"/>
      <c r="T237" s="36"/>
      <c r="U237" s="36"/>
      <c r="V237" s="213">
        <f>V236+Q238</f>
        <v>0.40000000002328306</v>
      </c>
      <c r="W237" s="208" t="s">
        <v>34</v>
      </c>
    </row>
    <row r="238" spans="1:23" ht="15.75" thickBot="1" x14ac:dyDescent="0.3">
      <c r="A238" s="197"/>
      <c r="B238" s="201"/>
      <c r="C238" s="203"/>
      <c r="D238" s="205"/>
      <c r="E238" s="205"/>
      <c r="F238" s="199"/>
      <c r="G238" s="199"/>
      <c r="H238" s="199"/>
      <c r="I238" s="199"/>
      <c r="J238" s="199"/>
      <c r="K238" s="199"/>
      <c r="L238" s="39"/>
      <c r="M238" s="199"/>
      <c r="N238" s="40">
        <v>43679</v>
      </c>
      <c r="O238" s="39">
        <v>17112539</v>
      </c>
      <c r="P238" s="39">
        <v>7560</v>
      </c>
      <c r="Q238" s="39">
        <f>Q237-P238</f>
        <v>0</v>
      </c>
      <c r="R238" s="40"/>
      <c r="S238" s="39"/>
      <c r="T238" s="39"/>
      <c r="U238" s="39"/>
      <c r="V238" s="212"/>
      <c r="W238" s="208"/>
    </row>
    <row r="239" spans="1:23" ht="26.25" thickBot="1" x14ac:dyDescent="0.3">
      <c r="A239" s="51" t="s">
        <v>30</v>
      </c>
      <c r="B239" s="52">
        <v>3895</v>
      </c>
      <c r="C239" s="53">
        <v>43525</v>
      </c>
      <c r="D239" s="54">
        <v>43559</v>
      </c>
      <c r="E239" s="54" t="s">
        <v>32</v>
      </c>
      <c r="F239" s="55">
        <v>110010</v>
      </c>
      <c r="G239" s="55"/>
      <c r="H239" s="55"/>
      <c r="I239" s="55"/>
      <c r="J239" s="55">
        <f t="shared" si="23"/>
        <v>110010</v>
      </c>
      <c r="K239" s="55">
        <v>2200.2000000000003</v>
      </c>
      <c r="L239" s="55"/>
      <c r="M239" s="55">
        <f t="shared" si="24"/>
        <v>107809.8</v>
      </c>
      <c r="N239" s="54">
        <v>43679</v>
      </c>
      <c r="O239" s="55">
        <v>17112539</v>
      </c>
      <c r="P239" s="55">
        <v>107809.8</v>
      </c>
      <c r="Q239" s="55">
        <f t="shared" si="22"/>
        <v>0</v>
      </c>
      <c r="R239" s="54"/>
      <c r="S239" s="55"/>
      <c r="T239" s="55"/>
      <c r="U239" s="55"/>
      <c r="V239" s="68">
        <f>V237+Q239</f>
        <v>0.40000000002328306</v>
      </c>
      <c r="W239" s="90" t="s">
        <v>34</v>
      </c>
    </row>
    <row r="240" spans="1:23" ht="26.25" thickBot="1" x14ac:dyDescent="0.3">
      <c r="A240" s="51" t="s">
        <v>30</v>
      </c>
      <c r="B240" s="52">
        <v>3875</v>
      </c>
      <c r="C240" s="53">
        <v>43525</v>
      </c>
      <c r="D240" s="54">
        <v>43559</v>
      </c>
      <c r="E240" s="54" t="s">
        <v>32</v>
      </c>
      <c r="F240" s="55">
        <v>128935</v>
      </c>
      <c r="G240" s="55"/>
      <c r="H240" s="55">
        <v>12900</v>
      </c>
      <c r="I240" s="55"/>
      <c r="J240" s="55">
        <f t="shared" si="23"/>
        <v>116035</v>
      </c>
      <c r="K240" s="55">
        <v>2578.7000000000003</v>
      </c>
      <c r="L240" s="55"/>
      <c r="M240" s="55">
        <f t="shared" si="24"/>
        <v>113456.3</v>
      </c>
      <c r="N240" s="54">
        <v>43580</v>
      </c>
      <c r="O240" s="55">
        <v>113456</v>
      </c>
      <c r="P240" s="55">
        <v>113456.3</v>
      </c>
      <c r="Q240" s="55">
        <f t="shared" si="22"/>
        <v>0</v>
      </c>
      <c r="R240" s="54"/>
      <c r="S240" s="55"/>
      <c r="T240" s="55"/>
      <c r="U240" s="55"/>
      <c r="V240" s="68">
        <f t="shared" ref="V240:V277" si="25">V238+Q240</f>
        <v>0</v>
      </c>
      <c r="W240" s="90" t="s">
        <v>43</v>
      </c>
    </row>
    <row r="241" spans="1:23" ht="26.25" thickBot="1" x14ac:dyDescent="0.3">
      <c r="A241" s="77" t="s">
        <v>30</v>
      </c>
      <c r="B241" s="56">
        <v>3794</v>
      </c>
      <c r="C241" s="57">
        <v>43525</v>
      </c>
      <c r="D241" s="58">
        <v>43559</v>
      </c>
      <c r="E241" s="58" t="s">
        <v>32</v>
      </c>
      <c r="F241" s="59">
        <v>242300</v>
      </c>
      <c r="G241" s="59"/>
      <c r="H241" s="59"/>
      <c r="I241" s="59"/>
      <c r="J241" s="59">
        <f t="shared" si="23"/>
        <v>242300</v>
      </c>
      <c r="K241" s="59">
        <v>4846</v>
      </c>
      <c r="L241" s="59"/>
      <c r="M241" s="59">
        <f t="shared" si="24"/>
        <v>237454</v>
      </c>
      <c r="N241" s="58">
        <v>43679</v>
      </c>
      <c r="O241" s="59">
        <v>17112539</v>
      </c>
      <c r="P241" s="59">
        <v>237454</v>
      </c>
      <c r="Q241" s="59">
        <f t="shared" si="22"/>
        <v>0</v>
      </c>
      <c r="R241" s="58"/>
      <c r="S241" s="59"/>
      <c r="T241" s="59"/>
      <c r="U241" s="59"/>
      <c r="V241" s="78">
        <f t="shared" si="25"/>
        <v>0.40000000002328306</v>
      </c>
      <c r="W241" s="90" t="s">
        <v>34</v>
      </c>
    </row>
    <row r="242" spans="1:23" ht="26.25" thickBot="1" x14ac:dyDescent="0.3">
      <c r="A242" s="51" t="s">
        <v>30</v>
      </c>
      <c r="B242" s="52">
        <v>3695</v>
      </c>
      <c r="C242" s="53">
        <v>43525</v>
      </c>
      <c r="D242" s="54">
        <v>43559</v>
      </c>
      <c r="E242" s="54" t="s">
        <v>32</v>
      </c>
      <c r="F242" s="55">
        <v>110010</v>
      </c>
      <c r="G242" s="55"/>
      <c r="H242" s="55"/>
      <c r="I242" s="55"/>
      <c r="J242" s="55">
        <f t="shared" si="23"/>
        <v>110010</v>
      </c>
      <c r="K242" s="55">
        <v>2200.2000000000003</v>
      </c>
      <c r="L242" s="55"/>
      <c r="M242" s="55">
        <f t="shared" si="24"/>
        <v>107809.8</v>
      </c>
      <c r="N242" s="54">
        <v>43679</v>
      </c>
      <c r="O242" s="55">
        <v>17112539</v>
      </c>
      <c r="P242" s="55">
        <v>107809.8</v>
      </c>
      <c r="Q242" s="55">
        <f t="shared" si="22"/>
        <v>0</v>
      </c>
      <c r="R242" s="54"/>
      <c r="S242" s="55"/>
      <c r="T242" s="55"/>
      <c r="U242" s="55"/>
      <c r="V242" s="68">
        <f t="shared" si="25"/>
        <v>0</v>
      </c>
      <c r="W242" s="90" t="s">
        <v>34</v>
      </c>
    </row>
    <row r="243" spans="1:23" ht="26.25" thickBot="1" x14ac:dyDescent="0.3">
      <c r="A243" s="51" t="s">
        <v>30</v>
      </c>
      <c r="B243" s="52">
        <v>3779</v>
      </c>
      <c r="C243" s="53">
        <v>43525</v>
      </c>
      <c r="D243" s="54">
        <v>43559</v>
      </c>
      <c r="E243" s="54" t="s">
        <v>32</v>
      </c>
      <c r="F243" s="55">
        <v>252300</v>
      </c>
      <c r="G243" s="55"/>
      <c r="H243" s="55"/>
      <c r="I243" s="55"/>
      <c r="J243" s="55">
        <f t="shared" si="23"/>
        <v>252300</v>
      </c>
      <c r="K243" s="55">
        <v>5046</v>
      </c>
      <c r="L243" s="55"/>
      <c r="M243" s="55">
        <f t="shared" si="24"/>
        <v>247254</v>
      </c>
      <c r="N243" s="54">
        <v>43679</v>
      </c>
      <c r="O243" s="55">
        <v>17112539</v>
      </c>
      <c r="P243" s="55">
        <v>247254</v>
      </c>
      <c r="Q243" s="55">
        <f t="shared" si="22"/>
        <v>0</v>
      </c>
      <c r="R243" s="54"/>
      <c r="S243" s="55"/>
      <c r="T243" s="55"/>
      <c r="U243" s="55"/>
      <c r="V243" s="68">
        <f t="shared" si="25"/>
        <v>0.40000000002328306</v>
      </c>
      <c r="W243" s="90" t="s">
        <v>34</v>
      </c>
    </row>
    <row r="244" spans="1:23" ht="26.25" thickBot="1" x14ac:dyDescent="0.3">
      <c r="A244" s="51" t="s">
        <v>30</v>
      </c>
      <c r="B244" s="52">
        <v>3694</v>
      </c>
      <c r="C244" s="53">
        <v>43525</v>
      </c>
      <c r="D244" s="54">
        <v>43559</v>
      </c>
      <c r="E244" s="54" t="s">
        <v>32</v>
      </c>
      <c r="F244" s="55">
        <v>42300</v>
      </c>
      <c r="G244" s="55"/>
      <c r="H244" s="55"/>
      <c r="I244" s="55"/>
      <c r="J244" s="55">
        <f t="shared" si="23"/>
        <v>42300</v>
      </c>
      <c r="K244" s="55">
        <v>846</v>
      </c>
      <c r="L244" s="55"/>
      <c r="M244" s="55">
        <f t="shared" si="24"/>
        <v>41454</v>
      </c>
      <c r="N244" s="54">
        <v>43679</v>
      </c>
      <c r="O244" s="55">
        <v>17112539</v>
      </c>
      <c r="P244" s="55">
        <v>41454</v>
      </c>
      <c r="Q244" s="55">
        <f t="shared" si="22"/>
        <v>0</v>
      </c>
      <c r="R244" s="54"/>
      <c r="S244" s="55"/>
      <c r="T244" s="55"/>
      <c r="U244" s="55"/>
      <c r="V244" s="68">
        <f t="shared" si="25"/>
        <v>0</v>
      </c>
      <c r="W244" s="90" t="s">
        <v>34</v>
      </c>
    </row>
    <row r="245" spans="1:23" ht="26.25" thickBot="1" x14ac:dyDescent="0.3">
      <c r="A245" s="51" t="s">
        <v>30</v>
      </c>
      <c r="B245" s="52">
        <v>3859</v>
      </c>
      <c r="C245" s="53">
        <v>43525</v>
      </c>
      <c r="D245" s="54">
        <v>43559</v>
      </c>
      <c r="E245" s="54" t="s">
        <v>32</v>
      </c>
      <c r="F245" s="55">
        <v>152310</v>
      </c>
      <c r="G245" s="55"/>
      <c r="H245" s="55">
        <v>12700</v>
      </c>
      <c r="I245" s="55"/>
      <c r="J245" s="55">
        <f t="shared" si="23"/>
        <v>139610</v>
      </c>
      <c r="K245" s="55">
        <v>3046.2000000000003</v>
      </c>
      <c r="L245" s="55"/>
      <c r="M245" s="55">
        <f t="shared" si="24"/>
        <v>136563.79999999999</v>
      </c>
      <c r="N245" s="54">
        <v>43679</v>
      </c>
      <c r="O245" s="55">
        <v>17112539</v>
      </c>
      <c r="P245" s="55">
        <v>136563.79999999999</v>
      </c>
      <c r="Q245" s="55">
        <f t="shared" si="22"/>
        <v>0</v>
      </c>
      <c r="R245" s="54"/>
      <c r="S245" s="55"/>
      <c r="T245" s="55"/>
      <c r="U245" s="55"/>
      <c r="V245" s="68">
        <f t="shared" si="25"/>
        <v>0.40000000002328306</v>
      </c>
      <c r="W245" s="90" t="s">
        <v>34</v>
      </c>
    </row>
    <row r="246" spans="1:23" ht="26.25" thickBot="1" x14ac:dyDescent="0.3">
      <c r="A246" s="51" t="s">
        <v>30</v>
      </c>
      <c r="B246" s="52">
        <v>3861</v>
      </c>
      <c r="C246" s="53">
        <v>43525</v>
      </c>
      <c r="D246" s="54">
        <v>43559</v>
      </c>
      <c r="E246" s="54" t="s">
        <v>32</v>
      </c>
      <c r="F246" s="55">
        <v>152310</v>
      </c>
      <c r="G246" s="55"/>
      <c r="H246" s="55"/>
      <c r="I246" s="55"/>
      <c r="J246" s="55">
        <f t="shared" si="23"/>
        <v>152310</v>
      </c>
      <c r="K246" s="55">
        <v>3046.2000000000003</v>
      </c>
      <c r="L246" s="55"/>
      <c r="M246" s="55">
        <f t="shared" si="24"/>
        <v>149263.79999999999</v>
      </c>
      <c r="N246" s="54">
        <v>43679</v>
      </c>
      <c r="O246" s="55">
        <v>17112539</v>
      </c>
      <c r="P246" s="55">
        <v>149263.79999999999</v>
      </c>
      <c r="Q246" s="55">
        <f t="shared" si="22"/>
        <v>0</v>
      </c>
      <c r="R246" s="54"/>
      <c r="S246" s="55"/>
      <c r="T246" s="55"/>
      <c r="U246" s="55"/>
      <c r="V246" s="68">
        <f>V244+Q246</f>
        <v>0</v>
      </c>
      <c r="W246" s="90" t="s">
        <v>34</v>
      </c>
    </row>
    <row r="247" spans="1:23" ht="26.25" thickBot="1" x14ac:dyDescent="0.3">
      <c r="A247" s="51" t="s">
        <v>30</v>
      </c>
      <c r="B247" s="52">
        <v>3855</v>
      </c>
      <c r="C247" s="53">
        <v>43525</v>
      </c>
      <c r="D247" s="54">
        <v>43559</v>
      </c>
      <c r="E247" s="54" t="s">
        <v>32</v>
      </c>
      <c r="F247" s="55">
        <v>152310</v>
      </c>
      <c r="G247" s="55">
        <v>12700</v>
      </c>
      <c r="H247" s="55"/>
      <c r="I247" s="55"/>
      <c r="J247" s="55">
        <f t="shared" si="23"/>
        <v>139610</v>
      </c>
      <c r="K247" s="55">
        <v>3046.2000000000003</v>
      </c>
      <c r="L247" s="55"/>
      <c r="M247" s="55">
        <f t="shared" si="24"/>
        <v>136563.79999999999</v>
      </c>
      <c r="N247" s="54">
        <v>43679</v>
      </c>
      <c r="O247" s="55">
        <v>17112539</v>
      </c>
      <c r="P247" s="55">
        <v>136563.79999999999</v>
      </c>
      <c r="Q247" s="55">
        <f t="shared" si="22"/>
        <v>0</v>
      </c>
      <c r="R247" s="54"/>
      <c r="S247" s="55"/>
      <c r="T247" s="55"/>
      <c r="U247" s="55"/>
      <c r="V247" s="68">
        <f t="shared" si="25"/>
        <v>0.40000000002328306</v>
      </c>
      <c r="W247" s="90" t="s">
        <v>34</v>
      </c>
    </row>
    <row r="248" spans="1:23" ht="26.25" thickBot="1" x14ac:dyDescent="0.3">
      <c r="A248" s="51" t="s">
        <v>30</v>
      </c>
      <c r="B248" s="52">
        <v>3865</v>
      </c>
      <c r="C248" s="53">
        <v>43525</v>
      </c>
      <c r="D248" s="54">
        <v>43559</v>
      </c>
      <c r="E248" s="54" t="s">
        <v>32</v>
      </c>
      <c r="F248" s="55">
        <v>152310</v>
      </c>
      <c r="G248" s="55"/>
      <c r="H248" s="55"/>
      <c r="I248" s="55"/>
      <c r="J248" s="55">
        <f t="shared" si="23"/>
        <v>152310</v>
      </c>
      <c r="K248" s="55">
        <v>3046.2000000000003</v>
      </c>
      <c r="L248" s="55"/>
      <c r="M248" s="55">
        <f t="shared" si="24"/>
        <v>149263.79999999999</v>
      </c>
      <c r="N248" s="54">
        <v>43679</v>
      </c>
      <c r="O248" s="55">
        <v>17112539</v>
      </c>
      <c r="P248" s="55">
        <v>149263.79999999999</v>
      </c>
      <c r="Q248" s="55">
        <f t="shared" si="22"/>
        <v>0</v>
      </c>
      <c r="R248" s="54"/>
      <c r="S248" s="55"/>
      <c r="T248" s="55"/>
      <c r="U248" s="55"/>
      <c r="V248" s="68">
        <f t="shared" si="25"/>
        <v>0</v>
      </c>
      <c r="W248" s="90" t="s">
        <v>34</v>
      </c>
    </row>
    <row r="249" spans="1:23" ht="26.25" thickBot="1" x14ac:dyDescent="0.3">
      <c r="A249" s="51" t="s">
        <v>30</v>
      </c>
      <c r="B249" s="52">
        <v>3857</v>
      </c>
      <c r="C249" s="53">
        <v>43525</v>
      </c>
      <c r="D249" s="54">
        <v>43559</v>
      </c>
      <c r="E249" s="54" t="s">
        <v>32</v>
      </c>
      <c r="F249" s="55">
        <v>152310</v>
      </c>
      <c r="G249" s="55"/>
      <c r="H249" s="55"/>
      <c r="I249" s="55"/>
      <c r="J249" s="55">
        <f t="shared" si="23"/>
        <v>152310</v>
      </c>
      <c r="K249" s="55">
        <v>3046.2000000000003</v>
      </c>
      <c r="L249" s="55"/>
      <c r="M249" s="55">
        <f t="shared" si="24"/>
        <v>149263.79999999999</v>
      </c>
      <c r="N249" s="54">
        <v>43679</v>
      </c>
      <c r="O249" s="55">
        <v>17112539</v>
      </c>
      <c r="P249" s="55">
        <v>149263.79999999999</v>
      </c>
      <c r="Q249" s="55">
        <f t="shared" si="22"/>
        <v>0</v>
      </c>
      <c r="R249" s="54"/>
      <c r="S249" s="55"/>
      <c r="T249" s="55"/>
      <c r="U249" s="55"/>
      <c r="V249" s="68">
        <f t="shared" si="25"/>
        <v>0.40000000002328306</v>
      </c>
      <c r="W249" s="90" t="s">
        <v>34</v>
      </c>
    </row>
    <row r="250" spans="1:23" ht="26.25" thickBot="1" x14ac:dyDescent="0.3">
      <c r="A250" s="51" t="s">
        <v>30</v>
      </c>
      <c r="B250" s="52">
        <v>3836</v>
      </c>
      <c r="C250" s="53">
        <v>43525</v>
      </c>
      <c r="D250" s="54">
        <v>43559</v>
      </c>
      <c r="E250" s="54" t="s">
        <v>32</v>
      </c>
      <c r="F250" s="55">
        <v>110010</v>
      </c>
      <c r="G250" s="55">
        <v>12700</v>
      </c>
      <c r="H250" s="55"/>
      <c r="I250" s="55"/>
      <c r="J250" s="55">
        <f t="shared" si="23"/>
        <v>97310</v>
      </c>
      <c r="K250" s="55">
        <v>2200.2000000000003</v>
      </c>
      <c r="L250" s="55"/>
      <c r="M250" s="55">
        <f t="shared" si="24"/>
        <v>95109.8</v>
      </c>
      <c r="N250" s="54">
        <v>43679</v>
      </c>
      <c r="O250" s="55">
        <v>17112539</v>
      </c>
      <c r="P250" s="55">
        <v>95109.8</v>
      </c>
      <c r="Q250" s="55">
        <f t="shared" si="22"/>
        <v>0</v>
      </c>
      <c r="R250" s="54"/>
      <c r="S250" s="55"/>
      <c r="T250" s="55"/>
      <c r="U250" s="55"/>
      <c r="V250" s="68">
        <f t="shared" si="25"/>
        <v>0</v>
      </c>
      <c r="W250" s="90" t="s">
        <v>34</v>
      </c>
    </row>
    <row r="251" spans="1:23" ht="26.25" thickBot="1" x14ac:dyDescent="0.3">
      <c r="A251" s="51" t="s">
        <v>30</v>
      </c>
      <c r="B251" s="52">
        <v>3834</v>
      </c>
      <c r="C251" s="53">
        <v>43525</v>
      </c>
      <c r="D251" s="54">
        <v>43559</v>
      </c>
      <c r="E251" s="54" t="s">
        <v>32</v>
      </c>
      <c r="F251" s="55">
        <v>42300</v>
      </c>
      <c r="G251" s="55">
        <v>4864</v>
      </c>
      <c r="H251" s="55"/>
      <c r="I251" s="55"/>
      <c r="J251" s="55">
        <f t="shared" si="23"/>
        <v>37436</v>
      </c>
      <c r="K251" s="55">
        <v>846</v>
      </c>
      <c r="L251" s="55"/>
      <c r="M251" s="55">
        <f t="shared" si="24"/>
        <v>36590</v>
      </c>
      <c r="N251" s="54">
        <v>43679</v>
      </c>
      <c r="O251" s="55">
        <v>17112539</v>
      </c>
      <c r="P251" s="55">
        <v>36590</v>
      </c>
      <c r="Q251" s="55">
        <f t="shared" si="22"/>
        <v>0</v>
      </c>
      <c r="R251" s="54"/>
      <c r="S251" s="55"/>
      <c r="T251" s="55"/>
      <c r="U251" s="55"/>
      <c r="V251" s="68">
        <f>V249+Q251</f>
        <v>0.40000000002328306</v>
      </c>
      <c r="W251" s="90" t="s">
        <v>34</v>
      </c>
    </row>
    <row r="252" spans="1:23" ht="26.25" thickBot="1" x14ac:dyDescent="0.3">
      <c r="A252" s="51" t="s">
        <v>30</v>
      </c>
      <c r="B252" s="52">
        <v>3838</v>
      </c>
      <c r="C252" s="53">
        <v>43525</v>
      </c>
      <c r="D252" s="54">
        <v>43559</v>
      </c>
      <c r="E252" s="54" t="s">
        <v>32</v>
      </c>
      <c r="F252" s="55">
        <v>110010</v>
      </c>
      <c r="G252" s="55"/>
      <c r="H252" s="55"/>
      <c r="I252" s="55"/>
      <c r="J252" s="55">
        <f t="shared" si="23"/>
        <v>110010</v>
      </c>
      <c r="K252" s="55">
        <v>2200.2000000000003</v>
      </c>
      <c r="L252" s="55"/>
      <c r="M252" s="55">
        <f t="shared" si="24"/>
        <v>107809.8</v>
      </c>
      <c r="N252" s="54">
        <v>43679</v>
      </c>
      <c r="O252" s="55">
        <v>17112539</v>
      </c>
      <c r="P252" s="55">
        <v>107809.8</v>
      </c>
      <c r="Q252" s="55">
        <f t="shared" si="22"/>
        <v>0</v>
      </c>
      <c r="R252" s="54"/>
      <c r="S252" s="55"/>
      <c r="T252" s="55"/>
      <c r="U252" s="55"/>
      <c r="V252" s="68">
        <f t="shared" si="25"/>
        <v>0</v>
      </c>
      <c r="W252" s="90" t="s">
        <v>34</v>
      </c>
    </row>
    <row r="253" spans="1:23" ht="26.25" thickBot="1" x14ac:dyDescent="0.3">
      <c r="A253" s="77" t="s">
        <v>30</v>
      </c>
      <c r="B253" s="56">
        <v>3844</v>
      </c>
      <c r="C253" s="57">
        <v>43525</v>
      </c>
      <c r="D253" s="58">
        <v>43559</v>
      </c>
      <c r="E253" s="58" t="s">
        <v>32</v>
      </c>
      <c r="F253" s="59">
        <v>128935</v>
      </c>
      <c r="G253" s="59"/>
      <c r="H253" s="59"/>
      <c r="I253" s="59"/>
      <c r="J253" s="59">
        <f t="shared" si="23"/>
        <v>128935</v>
      </c>
      <c r="K253" s="59">
        <v>2578.7000000000003</v>
      </c>
      <c r="L253" s="59"/>
      <c r="M253" s="59">
        <f t="shared" si="24"/>
        <v>126356.3</v>
      </c>
      <c r="N253" s="58">
        <v>43679</v>
      </c>
      <c r="O253" s="59">
        <v>17112539</v>
      </c>
      <c r="P253" s="59">
        <v>126356.3</v>
      </c>
      <c r="Q253" s="59">
        <f t="shared" si="22"/>
        <v>0</v>
      </c>
      <c r="R253" s="58"/>
      <c r="S253" s="59"/>
      <c r="T253" s="59"/>
      <c r="U253" s="59"/>
      <c r="V253" s="78">
        <f t="shared" si="25"/>
        <v>0.40000000002328306</v>
      </c>
      <c r="W253" s="90" t="s">
        <v>34</v>
      </c>
    </row>
    <row r="254" spans="1:23" ht="26.25" thickBot="1" x14ac:dyDescent="0.3">
      <c r="A254" s="51" t="s">
        <v>30</v>
      </c>
      <c r="B254" s="52">
        <v>3800</v>
      </c>
      <c r="C254" s="53">
        <v>43525</v>
      </c>
      <c r="D254" s="54">
        <v>43559</v>
      </c>
      <c r="E254" s="54" t="s">
        <v>32</v>
      </c>
      <c r="F254" s="55">
        <v>152310</v>
      </c>
      <c r="G254" s="55">
        <v>12700</v>
      </c>
      <c r="H254" s="55"/>
      <c r="I254" s="55"/>
      <c r="J254" s="55">
        <f t="shared" si="23"/>
        <v>139610</v>
      </c>
      <c r="K254" s="55">
        <v>3046.2000000000003</v>
      </c>
      <c r="L254" s="55"/>
      <c r="M254" s="55">
        <f t="shared" si="24"/>
        <v>136563.79999999999</v>
      </c>
      <c r="N254" s="54">
        <v>43679</v>
      </c>
      <c r="O254" s="55">
        <v>17112539</v>
      </c>
      <c r="P254" s="55">
        <v>136563.79999999999</v>
      </c>
      <c r="Q254" s="55">
        <f t="shared" si="22"/>
        <v>0</v>
      </c>
      <c r="R254" s="54"/>
      <c r="S254" s="55"/>
      <c r="T254" s="55"/>
      <c r="U254" s="55"/>
      <c r="V254" s="68">
        <f t="shared" si="25"/>
        <v>0</v>
      </c>
      <c r="W254" s="90" t="s">
        <v>34</v>
      </c>
    </row>
    <row r="255" spans="1:23" ht="26.25" thickBot="1" x14ac:dyDescent="0.3">
      <c r="A255" s="51" t="s">
        <v>30</v>
      </c>
      <c r="B255" s="52">
        <v>3872</v>
      </c>
      <c r="C255" s="53">
        <v>43525</v>
      </c>
      <c r="D255" s="54">
        <v>43559</v>
      </c>
      <c r="E255" s="54" t="s">
        <v>32</v>
      </c>
      <c r="F255" s="55">
        <v>152310</v>
      </c>
      <c r="G255" s="55">
        <v>12700</v>
      </c>
      <c r="H255" s="55"/>
      <c r="I255" s="55"/>
      <c r="J255" s="55">
        <f t="shared" si="23"/>
        <v>139610</v>
      </c>
      <c r="K255" s="55">
        <v>3046.2000000000003</v>
      </c>
      <c r="L255" s="55"/>
      <c r="M255" s="55">
        <f t="shared" si="24"/>
        <v>136563.79999999999</v>
      </c>
      <c r="N255" s="54">
        <v>43679</v>
      </c>
      <c r="O255" s="55">
        <v>17112539</v>
      </c>
      <c r="P255" s="55">
        <v>136563.79999999999</v>
      </c>
      <c r="Q255" s="55">
        <f t="shared" si="22"/>
        <v>0</v>
      </c>
      <c r="R255" s="54"/>
      <c r="S255" s="55"/>
      <c r="T255" s="55"/>
      <c r="U255" s="55"/>
      <c r="V255" s="68">
        <f t="shared" si="25"/>
        <v>0.40000000002328306</v>
      </c>
      <c r="W255" s="90" t="s">
        <v>34</v>
      </c>
    </row>
    <row r="256" spans="1:23" ht="26.25" thickBot="1" x14ac:dyDescent="0.3">
      <c r="A256" s="51" t="s">
        <v>30</v>
      </c>
      <c r="B256" s="52">
        <v>3873</v>
      </c>
      <c r="C256" s="53">
        <v>43525</v>
      </c>
      <c r="D256" s="54">
        <v>43559</v>
      </c>
      <c r="E256" s="54" t="s">
        <v>32</v>
      </c>
      <c r="F256" s="55">
        <v>152310</v>
      </c>
      <c r="G256" s="55"/>
      <c r="H256" s="55"/>
      <c r="I256" s="55"/>
      <c r="J256" s="55">
        <f t="shared" si="23"/>
        <v>152310</v>
      </c>
      <c r="K256" s="55">
        <v>3046.2000000000003</v>
      </c>
      <c r="L256" s="55"/>
      <c r="M256" s="55">
        <f t="shared" si="24"/>
        <v>149263.79999999999</v>
      </c>
      <c r="N256" s="54">
        <v>43679</v>
      </c>
      <c r="O256" s="55">
        <v>17112539</v>
      </c>
      <c r="P256" s="55">
        <v>149263.79999999999</v>
      </c>
      <c r="Q256" s="55">
        <f t="shared" si="22"/>
        <v>0</v>
      </c>
      <c r="R256" s="54"/>
      <c r="S256" s="55"/>
      <c r="T256" s="55"/>
      <c r="U256" s="55"/>
      <c r="V256" s="68">
        <f t="shared" si="25"/>
        <v>0</v>
      </c>
      <c r="W256" s="90" t="s">
        <v>34</v>
      </c>
    </row>
    <row r="257" spans="1:23" ht="26.25" thickBot="1" x14ac:dyDescent="0.3">
      <c r="A257" s="51" t="s">
        <v>30</v>
      </c>
      <c r="B257" s="52">
        <v>3869</v>
      </c>
      <c r="C257" s="53">
        <v>43525</v>
      </c>
      <c r="D257" s="54">
        <v>43559</v>
      </c>
      <c r="E257" s="54" t="s">
        <v>32</v>
      </c>
      <c r="F257" s="55">
        <v>152310</v>
      </c>
      <c r="G257" s="55"/>
      <c r="H257" s="55">
        <v>19000</v>
      </c>
      <c r="I257" s="55"/>
      <c r="J257" s="55">
        <f t="shared" si="23"/>
        <v>133310</v>
      </c>
      <c r="K257" s="55">
        <v>3046.2000000000003</v>
      </c>
      <c r="L257" s="55"/>
      <c r="M257" s="55">
        <f t="shared" si="24"/>
        <v>130263.8</v>
      </c>
      <c r="N257" s="54">
        <v>43679</v>
      </c>
      <c r="O257" s="55">
        <v>17112539</v>
      </c>
      <c r="P257" s="55">
        <v>130263.8</v>
      </c>
      <c r="Q257" s="55">
        <f t="shared" si="22"/>
        <v>0</v>
      </c>
      <c r="R257" s="54"/>
      <c r="S257" s="55"/>
      <c r="T257" s="55"/>
      <c r="U257" s="55"/>
      <c r="V257" s="68">
        <f>V255+Q257</f>
        <v>0.40000000002328306</v>
      </c>
      <c r="W257" s="90" t="s">
        <v>34</v>
      </c>
    </row>
    <row r="258" spans="1:23" ht="26.25" thickBot="1" x14ac:dyDescent="0.3">
      <c r="A258" s="51" t="s">
        <v>30</v>
      </c>
      <c r="B258" s="52">
        <v>3871</v>
      </c>
      <c r="C258" s="53">
        <v>43525</v>
      </c>
      <c r="D258" s="54">
        <v>43559</v>
      </c>
      <c r="E258" s="54" t="s">
        <v>32</v>
      </c>
      <c r="F258" s="55">
        <v>152310</v>
      </c>
      <c r="G258" s="55"/>
      <c r="H258" s="55"/>
      <c r="I258" s="55"/>
      <c r="J258" s="55">
        <f t="shared" si="23"/>
        <v>152310</v>
      </c>
      <c r="K258" s="55">
        <v>3046.2000000000003</v>
      </c>
      <c r="L258" s="55"/>
      <c r="M258" s="55">
        <f t="shared" si="24"/>
        <v>149263.79999999999</v>
      </c>
      <c r="N258" s="54">
        <v>43679</v>
      </c>
      <c r="O258" s="55">
        <v>17112539</v>
      </c>
      <c r="P258" s="55">
        <v>149263.79999999999</v>
      </c>
      <c r="Q258" s="55">
        <f t="shared" si="22"/>
        <v>0</v>
      </c>
      <c r="R258" s="54"/>
      <c r="S258" s="55"/>
      <c r="T258" s="55"/>
      <c r="U258" s="55"/>
      <c r="V258" s="68">
        <f t="shared" si="25"/>
        <v>0</v>
      </c>
      <c r="W258" s="90" t="s">
        <v>34</v>
      </c>
    </row>
    <row r="259" spans="1:23" ht="26.25" thickBot="1" x14ac:dyDescent="0.3">
      <c r="A259" s="51" t="s">
        <v>30</v>
      </c>
      <c r="B259" s="52">
        <v>3876</v>
      </c>
      <c r="C259" s="53">
        <v>43525</v>
      </c>
      <c r="D259" s="54">
        <v>43559</v>
      </c>
      <c r="E259" s="54" t="s">
        <v>32</v>
      </c>
      <c r="F259" s="55">
        <v>110010</v>
      </c>
      <c r="G259" s="55"/>
      <c r="H259" s="55"/>
      <c r="I259" s="55"/>
      <c r="J259" s="55">
        <f t="shared" si="23"/>
        <v>110010</v>
      </c>
      <c r="K259" s="55">
        <v>2200.2000000000003</v>
      </c>
      <c r="L259" s="55"/>
      <c r="M259" s="55">
        <f t="shared" si="24"/>
        <v>107809.8</v>
      </c>
      <c r="N259" s="54">
        <v>43679</v>
      </c>
      <c r="O259" s="55">
        <v>17112539</v>
      </c>
      <c r="P259" s="55">
        <v>107809.8</v>
      </c>
      <c r="Q259" s="55">
        <f t="shared" si="22"/>
        <v>0</v>
      </c>
      <c r="R259" s="54"/>
      <c r="S259" s="55"/>
      <c r="T259" s="55"/>
      <c r="U259" s="55"/>
      <c r="V259" s="68">
        <f t="shared" si="25"/>
        <v>0.40000000002328306</v>
      </c>
      <c r="W259" s="90" t="s">
        <v>34</v>
      </c>
    </row>
    <row r="260" spans="1:23" ht="26.25" thickBot="1" x14ac:dyDescent="0.3">
      <c r="A260" s="51" t="s">
        <v>30</v>
      </c>
      <c r="B260" s="52">
        <v>3896</v>
      </c>
      <c r="C260" s="53">
        <v>43525</v>
      </c>
      <c r="D260" s="54">
        <v>43559</v>
      </c>
      <c r="E260" s="54" t="s">
        <v>32</v>
      </c>
      <c r="F260" s="55">
        <v>242300</v>
      </c>
      <c r="G260" s="55"/>
      <c r="H260" s="55"/>
      <c r="I260" s="55"/>
      <c r="J260" s="55">
        <f t="shared" si="23"/>
        <v>242300</v>
      </c>
      <c r="K260" s="55">
        <v>4846</v>
      </c>
      <c r="L260" s="55"/>
      <c r="M260" s="55">
        <f t="shared" si="24"/>
        <v>237454</v>
      </c>
      <c r="N260" s="54">
        <v>43679</v>
      </c>
      <c r="O260" s="55">
        <v>17112539</v>
      </c>
      <c r="P260" s="55">
        <v>237454</v>
      </c>
      <c r="Q260" s="55">
        <f t="shared" si="22"/>
        <v>0</v>
      </c>
      <c r="R260" s="54"/>
      <c r="S260" s="55"/>
      <c r="T260" s="55"/>
      <c r="U260" s="55"/>
      <c r="V260" s="68">
        <f t="shared" si="25"/>
        <v>0</v>
      </c>
      <c r="W260" s="90" t="s">
        <v>34</v>
      </c>
    </row>
    <row r="261" spans="1:23" ht="26.25" thickBot="1" x14ac:dyDescent="0.3">
      <c r="A261" s="51" t="s">
        <v>30</v>
      </c>
      <c r="B261" s="52">
        <v>3897</v>
      </c>
      <c r="C261" s="53">
        <v>43525</v>
      </c>
      <c r="D261" s="54">
        <v>43559</v>
      </c>
      <c r="E261" s="54" t="s">
        <v>32</v>
      </c>
      <c r="F261" s="55">
        <v>242300</v>
      </c>
      <c r="G261" s="55"/>
      <c r="H261" s="55"/>
      <c r="I261" s="55"/>
      <c r="J261" s="55">
        <f t="shared" si="23"/>
        <v>242300</v>
      </c>
      <c r="K261" s="55">
        <v>4846</v>
      </c>
      <c r="L261" s="55"/>
      <c r="M261" s="55">
        <f t="shared" si="24"/>
        <v>237454</v>
      </c>
      <c r="N261" s="54">
        <v>43679</v>
      </c>
      <c r="O261" s="55">
        <v>17112539</v>
      </c>
      <c r="P261" s="55">
        <v>237454</v>
      </c>
      <c r="Q261" s="55">
        <f t="shared" si="22"/>
        <v>0</v>
      </c>
      <c r="R261" s="54"/>
      <c r="S261" s="55"/>
      <c r="T261" s="55"/>
      <c r="U261" s="55"/>
      <c r="V261" s="68">
        <f t="shared" si="25"/>
        <v>0.40000000002328306</v>
      </c>
      <c r="W261" s="90" t="s">
        <v>34</v>
      </c>
    </row>
    <row r="262" spans="1:23" ht="26.25" thickBot="1" x14ac:dyDescent="0.3">
      <c r="A262" s="51" t="s">
        <v>30</v>
      </c>
      <c r="B262" s="52">
        <v>3893</v>
      </c>
      <c r="C262" s="53">
        <v>43525</v>
      </c>
      <c r="D262" s="54">
        <v>43559</v>
      </c>
      <c r="E262" s="54" t="s">
        <v>32</v>
      </c>
      <c r="F262" s="55">
        <v>242300</v>
      </c>
      <c r="G262" s="55"/>
      <c r="H262" s="55"/>
      <c r="I262" s="55"/>
      <c r="J262" s="55">
        <f t="shared" si="23"/>
        <v>242300</v>
      </c>
      <c r="K262" s="55">
        <v>4846</v>
      </c>
      <c r="L262" s="55"/>
      <c r="M262" s="55">
        <f t="shared" si="24"/>
        <v>237454</v>
      </c>
      <c r="N262" s="54">
        <v>43679</v>
      </c>
      <c r="O262" s="55">
        <v>17112539</v>
      </c>
      <c r="P262" s="55">
        <v>237454</v>
      </c>
      <c r="Q262" s="55">
        <f t="shared" si="22"/>
        <v>0</v>
      </c>
      <c r="R262" s="54"/>
      <c r="S262" s="55"/>
      <c r="T262" s="55"/>
      <c r="U262" s="55"/>
      <c r="V262" s="68">
        <f t="shared" si="25"/>
        <v>0</v>
      </c>
      <c r="W262" s="90" t="s">
        <v>34</v>
      </c>
    </row>
    <row r="263" spans="1:23" ht="26.25" thickBot="1" x14ac:dyDescent="0.3">
      <c r="A263" s="51" t="s">
        <v>30</v>
      </c>
      <c r="B263" s="52">
        <v>3894</v>
      </c>
      <c r="C263" s="53">
        <v>43525</v>
      </c>
      <c r="D263" s="54">
        <v>43559</v>
      </c>
      <c r="E263" s="54" t="s">
        <v>32</v>
      </c>
      <c r="F263" s="55">
        <v>252300</v>
      </c>
      <c r="G263" s="55"/>
      <c r="H263" s="55"/>
      <c r="I263" s="55"/>
      <c r="J263" s="55">
        <f t="shared" si="23"/>
        <v>252300</v>
      </c>
      <c r="K263" s="55">
        <v>5046</v>
      </c>
      <c r="L263" s="55"/>
      <c r="M263" s="55">
        <f t="shared" si="24"/>
        <v>247254</v>
      </c>
      <c r="N263" s="54">
        <v>43679</v>
      </c>
      <c r="O263" s="55">
        <v>17112539</v>
      </c>
      <c r="P263" s="55">
        <v>247254</v>
      </c>
      <c r="Q263" s="55">
        <f t="shared" si="22"/>
        <v>0</v>
      </c>
      <c r="R263" s="54"/>
      <c r="S263" s="55"/>
      <c r="T263" s="55"/>
      <c r="U263" s="55"/>
      <c r="V263" s="68">
        <f t="shared" si="25"/>
        <v>0.40000000002328306</v>
      </c>
      <c r="W263" s="90" t="s">
        <v>34</v>
      </c>
    </row>
    <row r="264" spans="1:23" ht="26.25" thickBot="1" x14ac:dyDescent="0.3">
      <c r="A264" s="51" t="s">
        <v>30</v>
      </c>
      <c r="B264" s="52">
        <v>3898</v>
      </c>
      <c r="C264" s="53">
        <v>43525</v>
      </c>
      <c r="D264" s="54">
        <v>43559</v>
      </c>
      <c r="E264" s="54" t="s">
        <v>32</v>
      </c>
      <c r="F264" s="55">
        <v>110010</v>
      </c>
      <c r="G264" s="55"/>
      <c r="H264" s="55"/>
      <c r="I264" s="55"/>
      <c r="J264" s="55">
        <f t="shared" si="23"/>
        <v>110010</v>
      </c>
      <c r="K264" s="55">
        <v>2200.2000000000003</v>
      </c>
      <c r="L264" s="55"/>
      <c r="M264" s="55">
        <f t="shared" si="24"/>
        <v>107809.8</v>
      </c>
      <c r="N264" s="54">
        <v>43679</v>
      </c>
      <c r="O264" s="55">
        <v>17112539</v>
      </c>
      <c r="P264" s="55">
        <v>107809.8</v>
      </c>
      <c r="Q264" s="55">
        <f t="shared" si="22"/>
        <v>0</v>
      </c>
      <c r="R264" s="54"/>
      <c r="S264" s="55"/>
      <c r="T264" s="55"/>
      <c r="U264" s="55"/>
      <c r="V264" s="68">
        <f>V262+Q264</f>
        <v>0</v>
      </c>
      <c r="W264" s="90" t="s">
        <v>34</v>
      </c>
    </row>
    <row r="265" spans="1:23" ht="26.25" thickBot="1" x14ac:dyDescent="0.3">
      <c r="A265" s="51" t="s">
        <v>30</v>
      </c>
      <c r="B265" s="52">
        <v>3919</v>
      </c>
      <c r="C265" s="53">
        <v>43525</v>
      </c>
      <c r="D265" s="54">
        <v>43559</v>
      </c>
      <c r="E265" s="54" t="s">
        <v>32</v>
      </c>
      <c r="F265" s="55">
        <v>252300</v>
      </c>
      <c r="G265" s="55"/>
      <c r="H265" s="55"/>
      <c r="I265" s="55"/>
      <c r="J265" s="55">
        <f t="shared" si="23"/>
        <v>252300</v>
      </c>
      <c r="K265" s="55">
        <v>5046</v>
      </c>
      <c r="L265" s="55"/>
      <c r="M265" s="55">
        <f t="shared" si="24"/>
        <v>247254</v>
      </c>
      <c r="N265" s="54">
        <v>43679</v>
      </c>
      <c r="O265" s="55">
        <v>17112539</v>
      </c>
      <c r="P265" s="55">
        <v>247254</v>
      </c>
      <c r="Q265" s="55">
        <f t="shared" si="22"/>
        <v>0</v>
      </c>
      <c r="R265" s="54"/>
      <c r="S265" s="55"/>
      <c r="T265" s="55"/>
      <c r="U265" s="55"/>
      <c r="V265" s="68">
        <f t="shared" si="25"/>
        <v>0.40000000002328306</v>
      </c>
      <c r="W265" s="90" t="s">
        <v>34</v>
      </c>
    </row>
    <row r="266" spans="1:23" ht="26.25" thickBot="1" x14ac:dyDescent="0.3">
      <c r="A266" s="51" t="s">
        <v>30</v>
      </c>
      <c r="B266" s="52">
        <v>3910</v>
      </c>
      <c r="C266" s="53">
        <v>43525</v>
      </c>
      <c r="D266" s="54">
        <v>43559</v>
      </c>
      <c r="E266" s="54" t="s">
        <v>32</v>
      </c>
      <c r="F266" s="55">
        <v>86635</v>
      </c>
      <c r="G266" s="55"/>
      <c r="H266" s="55"/>
      <c r="I266" s="55"/>
      <c r="J266" s="55">
        <f t="shared" si="23"/>
        <v>86635</v>
      </c>
      <c r="K266" s="55">
        <v>1732.7</v>
      </c>
      <c r="L266" s="55"/>
      <c r="M266" s="55">
        <f t="shared" si="24"/>
        <v>84902.3</v>
      </c>
      <c r="N266" s="54">
        <v>43679</v>
      </c>
      <c r="O266" s="55">
        <v>17112539</v>
      </c>
      <c r="P266" s="55">
        <v>84902.3</v>
      </c>
      <c r="Q266" s="55">
        <f t="shared" si="22"/>
        <v>0</v>
      </c>
      <c r="R266" s="54"/>
      <c r="S266" s="55"/>
      <c r="T266" s="55"/>
      <c r="U266" s="55"/>
      <c r="V266" s="68">
        <f>V264+Q266</f>
        <v>0</v>
      </c>
      <c r="W266" s="90" t="s">
        <v>34</v>
      </c>
    </row>
    <row r="267" spans="1:23" ht="26.25" thickBot="1" x14ac:dyDescent="0.3">
      <c r="A267" s="51" t="s">
        <v>30</v>
      </c>
      <c r="B267" s="52">
        <v>3921</v>
      </c>
      <c r="C267" s="53">
        <v>43525</v>
      </c>
      <c r="D267" s="54">
        <v>43559</v>
      </c>
      <c r="E267" s="54" t="s">
        <v>32</v>
      </c>
      <c r="F267" s="55">
        <v>252300</v>
      </c>
      <c r="G267" s="55"/>
      <c r="H267" s="55">
        <v>29014</v>
      </c>
      <c r="I267" s="55"/>
      <c r="J267" s="55">
        <f t="shared" si="23"/>
        <v>223286</v>
      </c>
      <c r="K267" s="55">
        <v>5046</v>
      </c>
      <c r="L267" s="55"/>
      <c r="M267" s="55">
        <f t="shared" si="24"/>
        <v>218240</v>
      </c>
      <c r="N267" s="54">
        <v>43679</v>
      </c>
      <c r="O267" s="55">
        <v>17112539</v>
      </c>
      <c r="P267" s="55">
        <v>218240</v>
      </c>
      <c r="Q267" s="55">
        <f t="shared" si="22"/>
        <v>0</v>
      </c>
      <c r="R267" s="54"/>
      <c r="S267" s="55"/>
      <c r="T267" s="55"/>
      <c r="U267" s="55"/>
      <c r="V267" s="68">
        <f t="shared" si="25"/>
        <v>0.40000000002328306</v>
      </c>
      <c r="W267" s="90" t="s">
        <v>34</v>
      </c>
    </row>
    <row r="268" spans="1:23" ht="26.25" thickBot="1" x14ac:dyDescent="0.3">
      <c r="A268" s="51" t="s">
        <v>30</v>
      </c>
      <c r="B268" s="52">
        <v>3907</v>
      </c>
      <c r="C268" s="53">
        <v>43525</v>
      </c>
      <c r="D268" s="54">
        <v>43559</v>
      </c>
      <c r="E268" s="54" t="s">
        <v>32</v>
      </c>
      <c r="F268" s="55">
        <v>242300</v>
      </c>
      <c r="G268" s="55"/>
      <c r="H268" s="55"/>
      <c r="I268" s="55"/>
      <c r="J268" s="55">
        <f t="shared" si="23"/>
        <v>242300</v>
      </c>
      <c r="K268" s="55">
        <v>4846</v>
      </c>
      <c r="L268" s="55"/>
      <c r="M268" s="55">
        <f t="shared" si="24"/>
        <v>237454</v>
      </c>
      <c r="N268" s="54">
        <v>43679</v>
      </c>
      <c r="O268" s="55">
        <v>17112539</v>
      </c>
      <c r="P268" s="55">
        <v>237454</v>
      </c>
      <c r="Q268" s="55">
        <f t="shared" si="22"/>
        <v>0</v>
      </c>
      <c r="R268" s="54"/>
      <c r="S268" s="55"/>
      <c r="T268" s="55"/>
      <c r="U268" s="55"/>
      <c r="V268" s="68">
        <f t="shared" si="25"/>
        <v>0</v>
      </c>
      <c r="W268" s="90" t="s">
        <v>34</v>
      </c>
    </row>
    <row r="269" spans="1:23" ht="26.25" thickBot="1" x14ac:dyDescent="0.3">
      <c r="A269" s="51" t="s">
        <v>30</v>
      </c>
      <c r="B269" s="52">
        <v>3902</v>
      </c>
      <c r="C269" s="53">
        <v>43525</v>
      </c>
      <c r="D269" s="54">
        <v>43559</v>
      </c>
      <c r="E269" s="54" t="s">
        <v>32</v>
      </c>
      <c r="F269" s="55">
        <v>152310</v>
      </c>
      <c r="G269" s="55">
        <v>12700</v>
      </c>
      <c r="H269" s="55"/>
      <c r="I269" s="55"/>
      <c r="J269" s="55">
        <f t="shared" si="23"/>
        <v>139610</v>
      </c>
      <c r="K269" s="55">
        <v>3046.2000000000003</v>
      </c>
      <c r="L269" s="55"/>
      <c r="M269" s="55">
        <f t="shared" si="24"/>
        <v>136563.79999999999</v>
      </c>
      <c r="N269" s="54">
        <v>43679</v>
      </c>
      <c r="O269" s="55">
        <v>17112539</v>
      </c>
      <c r="P269" s="55">
        <v>136563.79999999999</v>
      </c>
      <c r="Q269" s="55">
        <f t="shared" si="22"/>
        <v>0</v>
      </c>
      <c r="R269" s="54"/>
      <c r="S269" s="55"/>
      <c r="T269" s="55"/>
      <c r="U269" s="55"/>
      <c r="V269" s="68">
        <f t="shared" si="25"/>
        <v>0.40000000002328306</v>
      </c>
      <c r="W269" s="90" t="s">
        <v>34</v>
      </c>
    </row>
    <row r="270" spans="1:23" ht="26.25" thickBot="1" x14ac:dyDescent="0.3">
      <c r="A270" s="51" t="s">
        <v>30</v>
      </c>
      <c r="B270" s="52">
        <v>3906</v>
      </c>
      <c r="C270" s="53">
        <v>43525</v>
      </c>
      <c r="D270" s="54">
        <v>43559</v>
      </c>
      <c r="E270" s="54" t="s">
        <v>32</v>
      </c>
      <c r="F270" s="55">
        <v>110010</v>
      </c>
      <c r="G270" s="55"/>
      <c r="H270" s="55"/>
      <c r="I270" s="55"/>
      <c r="J270" s="55">
        <f t="shared" si="23"/>
        <v>110010</v>
      </c>
      <c r="K270" s="55">
        <v>2200.2000000000003</v>
      </c>
      <c r="L270" s="55"/>
      <c r="M270" s="55">
        <f t="shared" si="24"/>
        <v>107809.8</v>
      </c>
      <c r="N270" s="54">
        <v>43679</v>
      </c>
      <c r="O270" s="55">
        <v>17112539</v>
      </c>
      <c r="P270" s="55">
        <v>107809.8</v>
      </c>
      <c r="Q270" s="55">
        <f t="shared" si="22"/>
        <v>0</v>
      </c>
      <c r="R270" s="54"/>
      <c r="S270" s="55"/>
      <c r="T270" s="55"/>
      <c r="U270" s="55"/>
      <c r="V270" s="68">
        <f t="shared" si="25"/>
        <v>0</v>
      </c>
      <c r="W270" s="90" t="s">
        <v>34</v>
      </c>
    </row>
    <row r="271" spans="1:23" ht="26.25" thickBot="1" x14ac:dyDescent="0.3">
      <c r="A271" s="51" t="s">
        <v>30</v>
      </c>
      <c r="B271" s="52">
        <v>3928</v>
      </c>
      <c r="C271" s="53">
        <v>43525</v>
      </c>
      <c r="D271" s="54">
        <v>43559</v>
      </c>
      <c r="E271" s="54" t="s">
        <v>32</v>
      </c>
      <c r="F271" s="55">
        <v>110010</v>
      </c>
      <c r="G271" s="55"/>
      <c r="H271" s="55">
        <v>12700</v>
      </c>
      <c r="I271" s="55"/>
      <c r="J271" s="55">
        <f t="shared" si="23"/>
        <v>97310</v>
      </c>
      <c r="K271" s="55">
        <v>2200.2000000000003</v>
      </c>
      <c r="L271" s="55"/>
      <c r="M271" s="55">
        <f t="shared" si="24"/>
        <v>95109.8</v>
      </c>
      <c r="N271" s="54">
        <v>43679</v>
      </c>
      <c r="O271" s="55">
        <v>17112539</v>
      </c>
      <c r="P271" s="55">
        <v>95109.8</v>
      </c>
      <c r="Q271" s="55">
        <f t="shared" si="22"/>
        <v>0</v>
      </c>
      <c r="R271" s="54"/>
      <c r="S271" s="55"/>
      <c r="T271" s="55"/>
      <c r="U271" s="55"/>
      <c r="V271" s="68">
        <f>V269+Q271</f>
        <v>0.40000000002328306</v>
      </c>
      <c r="W271" s="90" t="s">
        <v>34</v>
      </c>
    </row>
    <row r="272" spans="1:23" ht="26.25" thickBot="1" x14ac:dyDescent="0.3">
      <c r="A272" s="51" t="s">
        <v>30</v>
      </c>
      <c r="B272" s="52">
        <v>3937</v>
      </c>
      <c r="C272" s="53">
        <v>43525</v>
      </c>
      <c r="D272" s="54">
        <v>43559</v>
      </c>
      <c r="E272" s="54" t="s">
        <v>32</v>
      </c>
      <c r="F272" s="55">
        <v>110010</v>
      </c>
      <c r="G272" s="55"/>
      <c r="H272" s="55">
        <v>12700</v>
      </c>
      <c r="I272" s="55"/>
      <c r="J272" s="55">
        <f t="shared" si="23"/>
        <v>97310</v>
      </c>
      <c r="K272" s="55">
        <v>2200.2000000000003</v>
      </c>
      <c r="L272" s="55"/>
      <c r="M272" s="55">
        <f t="shared" si="24"/>
        <v>95109.8</v>
      </c>
      <c r="N272" s="54">
        <v>43679</v>
      </c>
      <c r="O272" s="55">
        <v>17112539</v>
      </c>
      <c r="P272" s="55">
        <v>95109.8</v>
      </c>
      <c r="Q272" s="55">
        <f t="shared" si="22"/>
        <v>0</v>
      </c>
      <c r="R272" s="54"/>
      <c r="S272" s="55"/>
      <c r="T272" s="55"/>
      <c r="U272" s="55"/>
      <c r="V272" s="68">
        <f t="shared" si="25"/>
        <v>0</v>
      </c>
      <c r="W272" s="90" t="s">
        <v>34</v>
      </c>
    </row>
    <row r="273" spans="1:23" ht="26.25" thickBot="1" x14ac:dyDescent="0.3">
      <c r="A273" s="51" t="s">
        <v>30</v>
      </c>
      <c r="B273" s="52">
        <v>3939</v>
      </c>
      <c r="C273" s="53">
        <v>43525</v>
      </c>
      <c r="D273" s="54">
        <v>43559</v>
      </c>
      <c r="E273" s="54" t="s">
        <v>32</v>
      </c>
      <c r="F273" s="55">
        <v>242300</v>
      </c>
      <c r="G273" s="55"/>
      <c r="H273" s="55"/>
      <c r="I273" s="55"/>
      <c r="J273" s="55">
        <f t="shared" si="23"/>
        <v>242300</v>
      </c>
      <c r="K273" s="55">
        <v>4846</v>
      </c>
      <c r="L273" s="55"/>
      <c r="M273" s="55">
        <f t="shared" si="24"/>
        <v>237454</v>
      </c>
      <c r="N273" s="54">
        <v>43679</v>
      </c>
      <c r="O273" s="55">
        <v>17112539</v>
      </c>
      <c r="P273" s="55">
        <v>237454</v>
      </c>
      <c r="Q273" s="55">
        <f t="shared" si="22"/>
        <v>0</v>
      </c>
      <c r="R273" s="54"/>
      <c r="S273" s="55"/>
      <c r="T273" s="55"/>
      <c r="U273" s="55"/>
      <c r="V273" s="68">
        <f t="shared" si="25"/>
        <v>0.40000000002328306</v>
      </c>
      <c r="W273" s="90" t="s">
        <v>34</v>
      </c>
    </row>
    <row r="274" spans="1:23" ht="26.25" thickBot="1" x14ac:dyDescent="0.3">
      <c r="A274" s="51" t="s">
        <v>30</v>
      </c>
      <c r="B274" s="52">
        <v>3947</v>
      </c>
      <c r="C274" s="53">
        <v>43525</v>
      </c>
      <c r="D274" s="54">
        <v>43559</v>
      </c>
      <c r="E274" s="54" t="s">
        <v>32</v>
      </c>
      <c r="F274" s="55">
        <v>252300</v>
      </c>
      <c r="G274" s="55"/>
      <c r="H274" s="55"/>
      <c r="I274" s="55"/>
      <c r="J274" s="55">
        <f t="shared" si="23"/>
        <v>252300</v>
      </c>
      <c r="K274" s="55">
        <v>5046</v>
      </c>
      <c r="L274" s="55"/>
      <c r="M274" s="55">
        <f t="shared" si="24"/>
        <v>247254</v>
      </c>
      <c r="N274" s="54">
        <v>43679</v>
      </c>
      <c r="O274" s="55">
        <v>17112539</v>
      </c>
      <c r="P274" s="55">
        <v>247254</v>
      </c>
      <c r="Q274" s="55">
        <f t="shared" si="22"/>
        <v>0</v>
      </c>
      <c r="R274" s="54"/>
      <c r="S274" s="55"/>
      <c r="T274" s="55"/>
      <c r="U274" s="55"/>
      <c r="V274" s="68">
        <f t="shared" si="25"/>
        <v>0</v>
      </c>
      <c r="W274" s="90" t="s">
        <v>34</v>
      </c>
    </row>
    <row r="275" spans="1:23" ht="26.25" thickBot="1" x14ac:dyDescent="0.3">
      <c r="A275" s="51" t="s">
        <v>30</v>
      </c>
      <c r="B275" s="52">
        <v>3936</v>
      </c>
      <c r="C275" s="53">
        <v>43525</v>
      </c>
      <c r="D275" s="54">
        <v>43559</v>
      </c>
      <c r="E275" s="54" t="s">
        <v>32</v>
      </c>
      <c r="F275" s="55">
        <v>110010</v>
      </c>
      <c r="G275" s="55"/>
      <c r="H275" s="55"/>
      <c r="I275" s="55"/>
      <c r="J275" s="55">
        <f t="shared" si="23"/>
        <v>110010</v>
      </c>
      <c r="K275" s="55">
        <v>2200.2000000000003</v>
      </c>
      <c r="L275" s="55"/>
      <c r="M275" s="55">
        <f t="shared" si="24"/>
        <v>107809.8</v>
      </c>
      <c r="N275" s="54">
        <v>43679</v>
      </c>
      <c r="O275" s="55">
        <v>17112539</v>
      </c>
      <c r="P275" s="55">
        <v>107809.8</v>
      </c>
      <c r="Q275" s="55">
        <f t="shared" si="22"/>
        <v>0</v>
      </c>
      <c r="R275" s="54"/>
      <c r="S275" s="55"/>
      <c r="T275" s="55"/>
      <c r="U275" s="55"/>
      <c r="V275" s="68">
        <f t="shared" si="25"/>
        <v>0.40000000002328306</v>
      </c>
      <c r="W275" s="90" t="s">
        <v>34</v>
      </c>
    </row>
    <row r="276" spans="1:23" ht="26.25" thickBot="1" x14ac:dyDescent="0.3">
      <c r="A276" s="51" t="s">
        <v>30</v>
      </c>
      <c r="B276" s="52">
        <v>3932</v>
      </c>
      <c r="C276" s="53">
        <v>43525</v>
      </c>
      <c r="D276" s="54">
        <v>43559</v>
      </c>
      <c r="E276" s="54" t="s">
        <v>32</v>
      </c>
      <c r="F276" s="55">
        <v>242300</v>
      </c>
      <c r="G276" s="55"/>
      <c r="H276" s="55">
        <v>27900</v>
      </c>
      <c r="I276" s="55"/>
      <c r="J276" s="55">
        <f t="shared" si="23"/>
        <v>214400</v>
      </c>
      <c r="K276" s="55">
        <v>4846</v>
      </c>
      <c r="L276" s="55"/>
      <c r="M276" s="55">
        <f t="shared" si="24"/>
        <v>209554</v>
      </c>
      <c r="N276" s="54">
        <v>43679</v>
      </c>
      <c r="O276" s="55">
        <v>17112539</v>
      </c>
      <c r="P276" s="55">
        <v>209554</v>
      </c>
      <c r="Q276" s="55">
        <f t="shared" si="22"/>
        <v>0</v>
      </c>
      <c r="R276" s="54"/>
      <c r="S276" s="55"/>
      <c r="T276" s="55"/>
      <c r="U276" s="55"/>
      <c r="V276" s="68">
        <f t="shared" si="25"/>
        <v>0</v>
      </c>
      <c r="W276" s="90" t="s">
        <v>34</v>
      </c>
    </row>
    <row r="277" spans="1:23" ht="26.25" thickBot="1" x14ac:dyDescent="0.3">
      <c r="A277" s="51" t="s">
        <v>30</v>
      </c>
      <c r="B277" s="52">
        <v>3933</v>
      </c>
      <c r="C277" s="53">
        <v>43525</v>
      </c>
      <c r="D277" s="54">
        <v>43559</v>
      </c>
      <c r="E277" s="54" t="s">
        <v>32</v>
      </c>
      <c r="F277" s="55">
        <v>252300</v>
      </c>
      <c r="G277" s="55"/>
      <c r="H277" s="55"/>
      <c r="I277" s="55"/>
      <c r="J277" s="55">
        <f t="shared" si="23"/>
        <v>252300</v>
      </c>
      <c r="K277" s="55">
        <v>5046</v>
      </c>
      <c r="L277" s="55"/>
      <c r="M277" s="55">
        <f t="shared" si="24"/>
        <v>247254</v>
      </c>
      <c r="N277" s="54">
        <v>43679</v>
      </c>
      <c r="O277" s="55">
        <v>17112539</v>
      </c>
      <c r="P277" s="55">
        <v>247254</v>
      </c>
      <c r="Q277" s="55">
        <f t="shared" si="22"/>
        <v>0</v>
      </c>
      <c r="R277" s="54"/>
      <c r="S277" s="55"/>
      <c r="T277" s="55"/>
      <c r="U277" s="55"/>
      <c r="V277" s="68">
        <f t="shared" si="25"/>
        <v>0.40000000002328306</v>
      </c>
      <c r="W277" s="90" t="s">
        <v>34</v>
      </c>
    </row>
    <row r="278" spans="1:23" ht="25.5" customHeight="1" x14ac:dyDescent="0.25">
      <c r="A278" s="196" t="s">
        <v>30</v>
      </c>
      <c r="B278" s="200">
        <v>4121</v>
      </c>
      <c r="C278" s="202">
        <v>43525</v>
      </c>
      <c r="D278" s="204">
        <v>43559</v>
      </c>
      <c r="E278" s="204" t="s">
        <v>32</v>
      </c>
      <c r="F278" s="198">
        <v>1776160</v>
      </c>
      <c r="G278" s="198">
        <v>34700</v>
      </c>
      <c r="H278" s="198">
        <v>74400</v>
      </c>
      <c r="I278" s="198">
        <v>242300</v>
      </c>
      <c r="J278" s="198">
        <f t="shared" si="23"/>
        <v>1424760</v>
      </c>
      <c r="K278" s="198">
        <v>30677.200000000001</v>
      </c>
      <c r="L278" s="37"/>
      <c r="M278" s="198">
        <f t="shared" si="24"/>
        <v>1394082.8</v>
      </c>
      <c r="N278" s="38">
        <v>43594</v>
      </c>
      <c r="O278" s="37">
        <v>263731</v>
      </c>
      <c r="P278" s="37">
        <v>111527</v>
      </c>
      <c r="Q278" s="37">
        <f t="shared" si="22"/>
        <v>1282555.8</v>
      </c>
      <c r="R278" s="38"/>
      <c r="S278" s="37"/>
      <c r="T278" s="37"/>
      <c r="U278" s="37"/>
      <c r="V278" s="211">
        <f>V277+Q279</f>
        <v>0.40000000002328306</v>
      </c>
      <c r="W278" s="208" t="s">
        <v>34</v>
      </c>
    </row>
    <row r="279" spans="1:23" ht="15.75" thickBot="1" x14ac:dyDescent="0.3">
      <c r="A279" s="197"/>
      <c r="B279" s="201"/>
      <c r="C279" s="203"/>
      <c r="D279" s="205"/>
      <c r="E279" s="205"/>
      <c r="F279" s="199"/>
      <c r="G279" s="199"/>
      <c r="H279" s="199"/>
      <c r="I279" s="199"/>
      <c r="J279" s="199"/>
      <c r="K279" s="199"/>
      <c r="L279" s="39"/>
      <c r="M279" s="199"/>
      <c r="N279" s="40">
        <v>43679</v>
      </c>
      <c r="O279" s="39">
        <v>17112539</v>
      </c>
      <c r="P279" s="39">
        <v>1282555.8</v>
      </c>
      <c r="Q279" s="39">
        <f>Q278-P279</f>
        <v>0</v>
      </c>
      <c r="R279" s="40"/>
      <c r="S279" s="39"/>
      <c r="T279" s="39"/>
      <c r="U279" s="39"/>
      <c r="V279" s="212"/>
      <c r="W279" s="208"/>
    </row>
    <row r="280" spans="1:23" ht="26.25" thickBot="1" x14ac:dyDescent="0.3">
      <c r="A280" s="51" t="s">
        <v>30</v>
      </c>
      <c r="B280" s="52">
        <v>4160</v>
      </c>
      <c r="C280" s="53">
        <v>43525</v>
      </c>
      <c r="D280" s="54">
        <v>43559</v>
      </c>
      <c r="E280" s="54" t="s">
        <v>32</v>
      </c>
      <c r="F280" s="55">
        <v>9330097</v>
      </c>
      <c r="G280" s="55">
        <v>162400</v>
      </c>
      <c r="H280" s="55">
        <v>12700</v>
      </c>
      <c r="I280" s="55">
        <v>252300</v>
      </c>
      <c r="J280" s="55">
        <f t="shared" si="23"/>
        <v>8902697</v>
      </c>
      <c r="K280" s="55">
        <v>181555.94</v>
      </c>
      <c r="L280" s="55"/>
      <c r="M280" s="55">
        <f t="shared" si="24"/>
        <v>8721141.0600000005</v>
      </c>
      <c r="N280" s="54">
        <v>43679</v>
      </c>
      <c r="O280" s="55">
        <v>17112539</v>
      </c>
      <c r="P280" s="55">
        <v>8721141.0600000005</v>
      </c>
      <c r="Q280" s="55">
        <f t="shared" si="22"/>
        <v>0</v>
      </c>
      <c r="R280" s="54"/>
      <c r="S280" s="55"/>
      <c r="T280" s="55"/>
      <c r="U280" s="55"/>
      <c r="V280" s="68">
        <f>V278+Q280</f>
        <v>0.40000000002328306</v>
      </c>
      <c r="W280" s="90" t="s">
        <v>34</v>
      </c>
    </row>
    <row r="281" spans="1:23" ht="26.25" thickBot="1" x14ac:dyDescent="0.3">
      <c r="A281" s="77" t="s">
        <v>30</v>
      </c>
      <c r="B281" s="56">
        <v>4250</v>
      </c>
      <c r="C281" s="57">
        <v>43556</v>
      </c>
      <c r="D281" s="58">
        <v>43591</v>
      </c>
      <c r="E281" s="58" t="s">
        <v>32</v>
      </c>
      <c r="F281" s="59">
        <v>152310</v>
      </c>
      <c r="G281" s="59"/>
      <c r="H281" s="59"/>
      <c r="I281" s="59"/>
      <c r="J281" s="59">
        <f t="shared" si="23"/>
        <v>152310</v>
      </c>
      <c r="K281" s="59">
        <v>3046.2000000000003</v>
      </c>
      <c r="L281" s="59"/>
      <c r="M281" s="59">
        <f t="shared" si="24"/>
        <v>149263.79999999999</v>
      </c>
      <c r="N281" s="58">
        <v>43707</v>
      </c>
      <c r="O281" s="59">
        <v>15843339</v>
      </c>
      <c r="P281" s="59">
        <v>149263.79999999999</v>
      </c>
      <c r="Q281" s="59">
        <f t="shared" si="22"/>
        <v>0</v>
      </c>
      <c r="R281" s="58"/>
      <c r="S281" s="59"/>
      <c r="T281" s="59"/>
      <c r="U281" s="59"/>
      <c r="V281" s="78">
        <f t="shared" ref="V281:V282" si="26">V279+Q281</f>
        <v>0</v>
      </c>
      <c r="W281" s="90" t="s">
        <v>36</v>
      </c>
    </row>
    <row r="282" spans="1:23" ht="26.25" thickBot="1" x14ac:dyDescent="0.3">
      <c r="A282" s="51" t="s">
        <v>30</v>
      </c>
      <c r="B282" s="52">
        <v>4252</v>
      </c>
      <c r="C282" s="53">
        <v>43556</v>
      </c>
      <c r="D282" s="54">
        <v>43591</v>
      </c>
      <c r="E282" s="54" t="s">
        <v>32</v>
      </c>
      <c r="F282" s="55">
        <v>13737741</v>
      </c>
      <c r="G282" s="55">
        <v>314084</v>
      </c>
      <c r="H282" s="55">
        <v>65000</v>
      </c>
      <c r="I282" s="55"/>
      <c r="J282" s="55">
        <f t="shared" si="23"/>
        <v>13358657</v>
      </c>
      <c r="K282" s="55">
        <v>274754.82</v>
      </c>
      <c r="L282" s="55"/>
      <c r="M282" s="55">
        <f t="shared" si="24"/>
        <v>13083902.18</v>
      </c>
      <c r="N282" s="54">
        <v>43707</v>
      </c>
      <c r="O282" s="55">
        <v>15843339</v>
      </c>
      <c r="P282" s="55">
        <v>13083902.18</v>
      </c>
      <c r="Q282" s="55">
        <f t="shared" si="22"/>
        <v>0</v>
      </c>
      <c r="R282" s="54"/>
      <c r="S282" s="55"/>
      <c r="T282" s="55"/>
      <c r="U282" s="55"/>
      <c r="V282" s="68">
        <f t="shared" si="26"/>
        <v>0.40000000002328306</v>
      </c>
      <c r="W282" s="90" t="s">
        <v>36</v>
      </c>
    </row>
    <row r="283" spans="1:23" ht="26.25" thickBot="1" x14ac:dyDescent="0.3">
      <c r="A283" s="51" t="s">
        <v>30</v>
      </c>
      <c r="B283" s="52">
        <v>4253</v>
      </c>
      <c r="C283" s="53">
        <v>43556</v>
      </c>
      <c r="D283" s="54">
        <v>43591</v>
      </c>
      <c r="E283" s="54" t="s">
        <v>32</v>
      </c>
      <c r="F283" s="55">
        <v>404610</v>
      </c>
      <c r="G283" s="55">
        <v>25230</v>
      </c>
      <c r="H283" s="55"/>
      <c r="I283" s="55"/>
      <c r="J283" s="55">
        <f t="shared" si="23"/>
        <v>379380</v>
      </c>
      <c r="K283" s="55">
        <v>8092.2</v>
      </c>
      <c r="L283" s="55"/>
      <c r="M283" s="55">
        <f t="shared" si="24"/>
        <v>371287.8</v>
      </c>
      <c r="N283" s="54">
        <v>43614</v>
      </c>
      <c r="O283" s="55">
        <v>371288</v>
      </c>
      <c r="P283" s="55">
        <v>371287.8</v>
      </c>
      <c r="Q283" s="55">
        <f t="shared" si="22"/>
        <v>0</v>
      </c>
      <c r="R283" s="54"/>
      <c r="S283" s="55"/>
      <c r="T283" s="55"/>
      <c r="U283" s="55"/>
      <c r="V283" s="68">
        <f>V281+Q283</f>
        <v>0</v>
      </c>
      <c r="W283" s="90" t="s">
        <v>43</v>
      </c>
    </row>
    <row r="284" spans="1:23" x14ac:dyDescent="0.25">
      <c r="A284" s="196" t="s">
        <v>30</v>
      </c>
      <c r="B284" s="200">
        <v>4260</v>
      </c>
      <c r="C284" s="202">
        <v>43556</v>
      </c>
      <c r="D284" s="204">
        <v>43591</v>
      </c>
      <c r="E284" s="204" t="s">
        <v>32</v>
      </c>
      <c r="F284" s="198">
        <v>744620</v>
      </c>
      <c r="G284" s="198">
        <v>12400</v>
      </c>
      <c r="H284" s="198">
        <v>20900</v>
      </c>
      <c r="I284" s="198"/>
      <c r="J284" s="198">
        <f t="shared" si="23"/>
        <v>711320</v>
      </c>
      <c r="K284" s="198">
        <v>14892.4</v>
      </c>
      <c r="L284" s="37"/>
      <c r="M284" s="198">
        <f t="shared" si="24"/>
        <v>696427.6</v>
      </c>
      <c r="N284" s="38">
        <v>43628</v>
      </c>
      <c r="O284" s="37">
        <v>145030</v>
      </c>
      <c r="P284" s="37">
        <v>62679</v>
      </c>
      <c r="Q284" s="37">
        <f t="shared" si="22"/>
        <v>633748.6</v>
      </c>
      <c r="R284" s="38"/>
      <c r="S284" s="37"/>
      <c r="T284" s="37"/>
      <c r="U284" s="37"/>
      <c r="V284" s="211">
        <f>V283+Q285</f>
        <v>0</v>
      </c>
      <c r="W284" s="208" t="s">
        <v>36</v>
      </c>
    </row>
    <row r="285" spans="1:23" ht="15.75" thickBot="1" x14ac:dyDescent="0.3">
      <c r="A285" s="197"/>
      <c r="B285" s="201"/>
      <c r="C285" s="203"/>
      <c r="D285" s="205"/>
      <c r="E285" s="205"/>
      <c r="F285" s="199"/>
      <c r="G285" s="199"/>
      <c r="H285" s="199"/>
      <c r="I285" s="199"/>
      <c r="J285" s="199"/>
      <c r="K285" s="199"/>
      <c r="L285" s="39"/>
      <c r="M285" s="199"/>
      <c r="N285" s="40">
        <v>43707</v>
      </c>
      <c r="O285" s="39">
        <v>15843339</v>
      </c>
      <c r="P285" s="39">
        <v>633748.6</v>
      </c>
      <c r="Q285" s="39">
        <f>Q284-P285</f>
        <v>0</v>
      </c>
      <c r="R285" s="40"/>
      <c r="S285" s="39"/>
      <c r="T285" s="39"/>
      <c r="U285" s="39"/>
      <c r="V285" s="212"/>
      <c r="W285" s="208"/>
    </row>
    <row r="286" spans="1:23" x14ac:dyDescent="0.25">
      <c r="A286" s="196" t="s">
        <v>30</v>
      </c>
      <c r="B286" s="200">
        <v>4261</v>
      </c>
      <c r="C286" s="202">
        <v>43556</v>
      </c>
      <c r="D286" s="204">
        <v>43591</v>
      </c>
      <c r="E286" s="204" t="s">
        <v>32</v>
      </c>
      <c r="F286" s="198">
        <v>2237730</v>
      </c>
      <c r="G286" s="198">
        <v>56400</v>
      </c>
      <c r="H286" s="198">
        <v>77800</v>
      </c>
      <c r="I286" s="198"/>
      <c r="J286" s="198">
        <f t="shared" si="23"/>
        <v>2103530</v>
      </c>
      <c r="K286" s="198">
        <v>44754.6</v>
      </c>
      <c r="L286" s="37"/>
      <c r="M286" s="198">
        <f t="shared" si="24"/>
        <v>2058775.4</v>
      </c>
      <c r="N286" s="38">
        <v>43628</v>
      </c>
      <c r="O286" s="37">
        <v>145030</v>
      </c>
      <c r="P286" s="37">
        <v>82351</v>
      </c>
      <c r="Q286" s="37">
        <f t="shared" si="22"/>
        <v>1976424.4</v>
      </c>
      <c r="R286" s="38"/>
      <c r="S286" s="37"/>
      <c r="T286" s="37"/>
      <c r="U286" s="37"/>
      <c r="V286" s="211">
        <f>V284+Q287</f>
        <v>0</v>
      </c>
      <c r="W286" s="208" t="s">
        <v>36</v>
      </c>
    </row>
    <row r="287" spans="1:23" ht="15.75" thickBot="1" x14ac:dyDescent="0.3">
      <c r="A287" s="197"/>
      <c r="B287" s="201"/>
      <c r="C287" s="203"/>
      <c r="D287" s="205"/>
      <c r="E287" s="205"/>
      <c r="F287" s="199"/>
      <c r="G287" s="199"/>
      <c r="H287" s="199"/>
      <c r="I287" s="199"/>
      <c r="J287" s="199"/>
      <c r="K287" s="199"/>
      <c r="L287" s="39"/>
      <c r="M287" s="199"/>
      <c r="N287" s="40">
        <v>43707</v>
      </c>
      <c r="O287" s="39">
        <v>15843339</v>
      </c>
      <c r="P287" s="39">
        <v>1976424.4</v>
      </c>
      <c r="Q287" s="39">
        <f>Q286-P287</f>
        <v>0</v>
      </c>
      <c r="R287" s="40"/>
      <c r="S287" s="39"/>
      <c r="T287" s="39"/>
      <c r="U287" s="39"/>
      <c r="V287" s="212"/>
      <c r="W287" s="208"/>
    </row>
    <row r="288" spans="1:23" ht="26.25" thickBot="1" x14ac:dyDescent="0.3">
      <c r="A288" s="51" t="s">
        <v>30</v>
      </c>
      <c r="B288" s="52">
        <v>4264</v>
      </c>
      <c r="C288" s="53">
        <v>43556</v>
      </c>
      <c r="D288" s="54">
        <v>43591</v>
      </c>
      <c r="E288" s="54" t="s">
        <v>32</v>
      </c>
      <c r="F288" s="55">
        <v>242300</v>
      </c>
      <c r="G288" s="55"/>
      <c r="H288" s="55"/>
      <c r="I288" s="55"/>
      <c r="J288" s="55">
        <f t="shared" si="23"/>
        <v>242300</v>
      </c>
      <c r="K288" s="55">
        <v>4846</v>
      </c>
      <c r="L288" s="55"/>
      <c r="M288" s="55">
        <f t="shared" si="24"/>
        <v>237454</v>
      </c>
      <c r="N288" s="54">
        <v>43654</v>
      </c>
      <c r="O288" s="55">
        <v>484708</v>
      </c>
      <c r="P288" s="55">
        <v>237454</v>
      </c>
      <c r="Q288" s="55">
        <f t="shared" si="22"/>
        <v>0</v>
      </c>
      <c r="R288" s="54"/>
      <c r="S288" s="55"/>
      <c r="T288" s="55"/>
      <c r="U288" s="55"/>
      <c r="V288" s="68">
        <f>V286+Q288</f>
        <v>0</v>
      </c>
      <c r="W288" s="90" t="s">
        <v>44</v>
      </c>
    </row>
    <row r="289" spans="1:23" ht="26.25" thickBot="1" x14ac:dyDescent="0.3">
      <c r="A289" s="51" t="s">
        <v>30</v>
      </c>
      <c r="B289" s="52">
        <v>4265</v>
      </c>
      <c r="C289" s="53">
        <v>43556</v>
      </c>
      <c r="D289" s="54">
        <v>43593</v>
      </c>
      <c r="E289" s="54" t="s">
        <v>32</v>
      </c>
      <c r="F289" s="55">
        <v>252300</v>
      </c>
      <c r="G289" s="55"/>
      <c r="H289" s="55"/>
      <c r="I289" s="55"/>
      <c r="J289" s="55">
        <f t="shared" si="23"/>
        <v>252300</v>
      </c>
      <c r="K289" s="55">
        <v>5046</v>
      </c>
      <c r="L289" s="55"/>
      <c r="M289" s="55">
        <f t="shared" si="24"/>
        <v>247254</v>
      </c>
      <c r="N289" s="54">
        <v>43654</v>
      </c>
      <c r="O289" s="55">
        <v>484708</v>
      </c>
      <c r="P289" s="55">
        <v>247254</v>
      </c>
      <c r="Q289" s="55">
        <f t="shared" si="22"/>
        <v>0</v>
      </c>
      <c r="R289" s="54"/>
      <c r="S289" s="55"/>
      <c r="T289" s="55"/>
      <c r="U289" s="55"/>
      <c r="V289" s="68">
        <f>V288+Q289</f>
        <v>0</v>
      </c>
      <c r="W289" s="90" t="s">
        <v>44</v>
      </c>
    </row>
    <row r="290" spans="1:23" ht="26.25" thickBot="1" x14ac:dyDescent="0.3">
      <c r="A290" s="51" t="s">
        <v>30</v>
      </c>
      <c r="B290" s="52">
        <v>4350</v>
      </c>
      <c r="C290" s="53">
        <v>43586</v>
      </c>
      <c r="D290" s="54">
        <v>43620</v>
      </c>
      <c r="E290" s="54" t="s">
        <v>32</v>
      </c>
      <c r="F290" s="55">
        <v>756900</v>
      </c>
      <c r="G290" s="55"/>
      <c r="H290" s="55"/>
      <c r="I290" s="55"/>
      <c r="J290" s="55">
        <f t="shared" si="23"/>
        <v>756900</v>
      </c>
      <c r="K290" s="55">
        <v>15138</v>
      </c>
      <c r="L290" s="55"/>
      <c r="M290" s="55">
        <f t="shared" si="24"/>
        <v>741762</v>
      </c>
      <c r="N290" s="54">
        <v>43740</v>
      </c>
      <c r="O290" s="55">
        <v>24233755</v>
      </c>
      <c r="P290" s="55">
        <v>741762</v>
      </c>
      <c r="Q290" s="55">
        <f t="shared" si="22"/>
        <v>0</v>
      </c>
      <c r="R290" s="54"/>
      <c r="S290" s="55"/>
      <c r="T290" s="55"/>
      <c r="U290" s="55"/>
      <c r="V290" s="68">
        <f t="shared" ref="V290:V293" si="27">V289+Q290</f>
        <v>0</v>
      </c>
      <c r="W290" s="90" t="s">
        <v>34</v>
      </c>
    </row>
    <row r="291" spans="1:23" ht="26.25" thickBot="1" x14ac:dyDescent="0.3">
      <c r="A291" s="51" t="s">
        <v>30</v>
      </c>
      <c r="B291" s="52">
        <v>4351</v>
      </c>
      <c r="C291" s="53">
        <v>43586</v>
      </c>
      <c r="D291" s="54">
        <v>43620</v>
      </c>
      <c r="E291" s="54" t="s">
        <v>32</v>
      </c>
      <c r="F291" s="55">
        <v>242300</v>
      </c>
      <c r="G291" s="55"/>
      <c r="H291" s="55"/>
      <c r="I291" s="55"/>
      <c r="J291" s="55">
        <f t="shared" si="23"/>
        <v>242300</v>
      </c>
      <c r="K291" s="55">
        <v>4846</v>
      </c>
      <c r="L291" s="55"/>
      <c r="M291" s="55">
        <f t="shared" si="24"/>
        <v>237454</v>
      </c>
      <c r="N291" s="54">
        <v>43740</v>
      </c>
      <c r="O291" s="55">
        <v>24233755</v>
      </c>
      <c r="P291" s="55">
        <v>237454</v>
      </c>
      <c r="Q291" s="55">
        <f t="shared" si="22"/>
        <v>0</v>
      </c>
      <c r="R291" s="54"/>
      <c r="S291" s="55"/>
      <c r="T291" s="55"/>
      <c r="U291" s="55"/>
      <c r="V291" s="68">
        <f t="shared" si="27"/>
        <v>0</v>
      </c>
      <c r="W291" s="90" t="s">
        <v>34</v>
      </c>
    </row>
    <row r="292" spans="1:23" ht="26.25" thickBot="1" x14ac:dyDescent="0.3">
      <c r="A292" s="51" t="s">
        <v>30</v>
      </c>
      <c r="B292" s="52">
        <v>4352</v>
      </c>
      <c r="C292" s="53">
        <v>43586</v>
      </c>
      <c r="D292" s="54">
        <v>43620</v>
      </c>
      <c r="E292" s="54" t="s">
        <v>32</v>
      </c>
      <c r="F292" s="55">
        <v>2513862</v>
      </c>
      <c r="G292" s="55"/>
      <c r="H292" s="55">
        <v>141948</v>
      </c>
      <c r="I292" s="55"/>
      <c r="J292" s="55">
        <f t="shared" si="23"/>
        <v>2371914</v>
      </c>
      <c r="K292" s="55">
        <v>50277.24</v>
      </c>
      <c r="L292" s="55"/>
      <c r="M292" s="55">
        <f t="shared" si="24"/>
        <v>2321636.7599999998</v>
      </c>
      <c r="N292" s="54">
        <v>43740</v>
      </c>
      <c r="O292" s="55">
        <v>24233755</v>
      </c>
      <c r="P292" s="55">
        <v>2321636.7599999998</v>
      </c>
      <c r="Q292" s="72">
        <f t="shared" si="22"/>
        <v>0</v>
      </c>
      <c r="R292" s="73"/>
      <c r="S292" s="55"/>
      <c r="T292" s="55"/>
      <c r="U292" s="55"/>
      <c r="V292" s="68">
        <f t="shared" si="27"/>
        <v>0</v>
      </c>
      <c r="W292" s="90" t="s">
        <v>34</v>
      </c>
    </row>
    <row r="293" spans="1:23" ht="26.25" thickBot="1" x14ac:dyDescent="0.3">
      <c r="A293" s="46" t="s">
        <v>30</v>
      </c>
      <c r="B293" s="47">
        <v>4354</v>
      </c>
      <c r="C293" s="48">
        <v>43586</v>
      </c>
      <c r="D293" s="49">
        <v>43620</v>
      </c>
      <c r="E293" s="49" t="s">
        <v>32</v>
      </c>
      <c r="F293" s="50">
        <v>17402615</v>
      </c>
      <c r="G293" s="50">
        <v>27900</v>
      </c>
      <c r="H293" s="50">
        <v>504259</v>
      </c>
      <c r="I293" s="50"/>
      <c r="J293" s="50">
        <f t="shared" si="23"/>
        <v>16870456</v>
      </c>
      <c r="K293" s="50">
        <v>348052.3</v>
      </c>
      <c r="L293" s="50"/>
      <c r="M293" s="50">
        <f t="shared" si="24"/>
        <v>16522403.699999999</v>
      </c>
      <c r="N293" s="49">
        <v>43740</v>
      </c>
      <c r="O293" s="50">
        <v>24233755</v>
      </c>
      <c r="P293" s="50">
        <v>16522403.699999999</v>
      </c>
      <c r="Q293" s="83">
        <f t="shared" si="22"/>
        <v>0</v>
      </c>
      <c r="R293" s="84"/>
      <c r="S293" s="50"/>
      <c r="T293" s="50"/>
      <c r="U293" s="50"/>
      <c r="V293" s="76">
        <f t="shared" si="27"/>
        <v>0</v>
      </c>
      <c r="W293" s="90" t="s">
        <v>34</v>
      </c>
    </row>
    <row r="294" spans="1:23" ht="25.5" customHeight="1" x14ac:dyDescent="0.25">
      <c r="A294" s="196" t="s">
        <v>30</v>
      </c>
      <c r="B294" s="200">
        <v>4357</v>
      </c>
      <c r="C294" s="202">
        <v>43586</v>
      </c>
      <c r="D294" s="204">
        <v>43620</v>
      </c>
      <c r="E294" s="204" t="s">
        <v>32</v>
      </c>
      <c r="F294" s="198">
        <v>905190</v>
      </c>
      <c r="G294" s="198">
        <v>11600</v>
      </c>
      <c r="H294" s="198"/>
      <c r="I294" s="198"/>
      <c r="J294" s="198">
        <f t="shared" si="23"/>
        <v>893590</v>
      </c>
      <c r="K294" s="198">
        <v>18103.8</v>
      </c>
      <c r="L294" s="37"/>
      <c r="M294" s="198">
        <f t="shared" si="24"/>
        <v>875486.2</v>
      </c>
      <c r="N294" s="38">
        <v>43668</v>
      </c>
      <c r="O294" s="37">
        <v>143706</v>
      </c>
      <c r="P294" s="37">
        <v>17510</v>
      </c>
      <c r="Q294" s="80">
        <f t="shared" si="22"/>
        <v>857976.2</v>
      </c>
      <c r="R294" s="41"/>
      <c r="S294" s="37"/>
      <c r="T294" s="37"/>
      <c r="U294" s="37"/>
      <c r="V294" s="211">
        <f>V293+Q295</f>
        <v>0</v>
      </c>
      <c r="W294" s="208" t="s">
        <v>34</v>
      </c>
    </row>
    <row r="295" spans="1:23" ht="15.75" thickBot="1" x14ac:dyDescent="0.3">
      <c r="A295" s="197"/>
      <c r="B295" s="201"/>
      <c r="C295" s="203"/>
      <c r="D295" s="205"/>
      <c r="E295" s="205"/>
      <c r="F295" s="199"/>
      <c r="G295" s="199"/>
      <c r="H295" s="199"/>
      <c r="I295" s="199"/>
      <c r="J295" s="199"/>
      <c r="K295" s="199"/>
      <c r="L295" s="39"/>
      <c r="M295" s="199"/>
      <c r="N295" s="40">
        <v>43740</v>
      </c>
      <c r="O295" s="39">
        <v>24233755</v>
      </c>
      <c r="P295" s="39">
        <v>857976.2</v>
      </c>
      <c r="Q295" s="81">
        <f>Q294-P295</f>
        <v>0</v>
      </c>
      <c r="R295" s="42"/>
      <c r="S295" s="39"/>
      <c r="T295" s="39"/>
      <c r="U295" s="39"/>
      <c r="V295" s="212"/>
      <c r="W295" s="208"/>
    </row>
    <row r="296" spans="1:23" x14ac:dyDescent="0.25">
      <c r="A296" s="234" t="s">
        <v>30</v>
      </c>
      <c r="B296" s="235">
        <v>4359</v>
      </c>
      <c r="C296" s="236">
        <v>43586</v>
      </c>
      <c r="D296" s="237">
        <v>43620</v>
      </c>
      <c r="E296" s="237" t="s">
        <v>32</v>
      </c>
      <c r="F296" s="238">
        <v>140010</v>
      </c>
      <c r="G296" s="238"/>
      <c r="H296" s="238">
        <v>3100</v>
      </c>
      <c r="I296" s="238"/>
      <c r="J296" s="238">
        <f t="shared" si="23"/>
        <v>136910</v>
      </c>
      <c r="K296" s="238">
        <v>2800.2000000000003</v>
      </c>
      <c r="L296" s="36"/>
      <c r="M296" s="238">
        <f t="shared" si="24"/>
        <v>134109.79999999999</v>
      </c>
      <c r="N296" s="31">
        <v>43668</v>
      </c>
      <c r="O296" s="36">
        <v>143706</v>
      </c>
      <c r="P296" s="36">
        <v>8047</v>
      </c>
      <c r="Q296" s="82">
        <f t="shared" si="22"/>
        <v>126062.79999999999</v>
      </c>
      <c r="R296" s="71"/>
      <c r="S296" s="36"/>
      <c r="T296" s="36"/>
      <c r="U296" s="36"/>
      <c r="V296" s="213">
        <f>V294+Q297</f>
        <v>0</v>
      </c>
      <c r="W296" s="208" t="s">
        <v>34</v>
      </c>
    </row>
    <row r="297" spans="1:23" ht="15.75" thickBot="1" x14ac:dyDescent="0.3">
      <c r="A297" s="197"/>
      <c r="B297" s="201"/>
      <c r="C297" s="203"/>
      <c r="D297" s="205"/>
      <c r="E297" s="205"/>
      <c r="F297" s="199"/>
      <c r="G297" s="199"/>
      <c r="H297" s="199"/>
      <c r="I297" s="199"/>
      <c r="J297" s="199"/>
      <c r="K297" s="199"/>
      <c r="L297" s="39"/>
      <c r="M297" s="199"/>
      <c r="N297" s="40">
        <v>43740</v>
      </c>
      <c r="O297" s="39">
        <v>24233755</v>
      </c>
      <c r="P297" s="39">
        <v>126062.79999999999</v>
      </c>
      <c r="Q297" s="81">
        <f>Q296-P297</f>
        <v>0</v>
      </c>
      <c r="R297" s="79"/>
      <c r="S297" s="65"/>
      <c r="T297" s="65"/>
      <c r="U297" s="65"/>
      <c r="V297" s="214"/>
      <c r="W297" s="208"/>
    </row>
    <row r="298" spans="1:23" x14ac:dyDescent="0.25">
      <c r="A298" s="196" t="s">
        <v>30</v>
      </c>
      <c r="B298" s="200">
        <v>4360</v>
      </c>
      <c r="C298" s="202">
        <v>43586</v>
      </c>
      <c r="D298" s="204">
        <v>43620</v>
      </c>
      <c r="E298" s="204" t="s">
        <v>32</v>
      </c>
      <c r="F298" s="198">
        <v>960540</v>
      </c>
      <c r="G298" s="198">
        <v>29300</v>
      </c>
      <c r="H298" s="198">
        <v>25000</v>
      </c>
      <c r="I298" s="198"/>
      <c r="J298" s="198">
        <f t="shared" si="23"/>
        <v>906240</v>
      </c>
      <c r="K298" s="198">
        <v>19210.8</v>
      </c>
      <c r="L298" s="37"/>
      <c r="M298" s="198">
        <f t="shared" si="24"/>
        <v>887029.2</v>
      </c>
      <c r="N298" s="38">
        <v>43668</v>
      </c>
      <c r="O298" s="37">
        <v>143706</v>
      </c>
      <c r="P298" s="37">
        <v>35481</v>
      </c>
      <c r="Q298" s="37">
        <f t="shared" ref="Q298:Q370" si="28">M298-P298</f>
        <v>851548.2</v>
      </c>
      <c r="R298" s="38"/>
      <c r="S298" s="37"/>
      <c r="T298" s="37"/>
      <c r="U298" s="37"/>
      <c r="V298" s="211">
        <f t="shared" ref="V298" si="29">V296+Q299</f>
        <v>0</v>
      </c>
      <c r="W298" s="208" t="s">
        <v>34</v>
      </c>
    </row>
    <row r="299" spans="1:23" ht="15.75" thickBot="1" x14ac:dyDescent="0.3">
      <c r="A299" s="197"/>
      <c r="B299" s="201"/>
      <c r="C299" s="203"/>
      <c r="D299" s="205"/>
      <c r="E299" s="205"/>
      <c r="F299" s="199"/>
      <c r="G299" s="199"/>
      <c r="H299" s="199"/>
      <c r="I299" s="199"/>
      <c r="J299" s="199"/>
      <c r="K299" s="199"/>
      <c r="L299" s="39"/>
      <c r="M299" s="199"/>
      <c r="N299" s="40">
        <v>43740</v>
      </c>
      <c r="O299" s="39">
        <v>24233755</v>
      </c>
      <c r="P299" s="39">
        <v>851548.2</v>
      </c>
      <c r="Q299" s="39">
        <f>Q298-P299</f>
        <v>0</v>
      </c>
      <c r="R299" s="40"/>
      <c r="S299" s="39"/>
      <c r="T299" s="39"/>
      <c r="U299" s="39"/>
      <c r="V299" s="212"/>
      <c r="W299" s="208"/>
    </row>
    <row r="300" spans="1:23" x14ac:dyDescent="0.25">
      <c r="A300" s="234" t="s">
        <v>30</v>
      </c>
      <c r="B300" s="235">
        <v>4363</v>
      </c>
      <c r="C300" s="236">
        <v>43586</v>
      </c>
      <c r="D300" s="237">
        <v>43620</v>
      </c>
      <c r="E300" s="237" t="s">
        <v>32</v>
      </c>
      <c r="F300" s="238">
        <v>2677770</v>
      </c>
      <c r="G300" s="238">
        <v>20900</v>
      </c>
      <c r="H300" s="238">
        <v>92800</v>
      </c>
      <c r="I300" s="238"/>
      <c r="J300" s="238">
        <f t="shared" si="23"/>
        <v>2564070</v>
      </c>
      <c r="K300" s="238">
        <v>53555.4</v>
      </c>
      <c r="L300" s="36"/>
      <c r="M300" s="238">
        <f t="shared" si="24"/>
        <v>2510514.6</v>
      </c>
      <c r="N300" s="31">
        <v>43668</v>
      </c>
      <c r="O300" s="36">
        <v>143706</v>
      </c>
      <c r="P300" s="36">
        <v>75315</v>
      </c>
      <c r="Q300" s="36">
        <f t="shared" si="28"/>
        <v>2435199.6</v>
      </c>
      <c r="R300" s="31"/>
      <c r="S300" s="36"/>
      <c r="T300" s="36"/>
      <c r="U300" s="36"/>
      <c r="V300" s="213">
        <f t="shared" ref="V300" si="30">V298+Q301</f>
        <v>0</v>
      </c>
      <c r="W300" s="208" t="s">
        <v>34</v>
      </c>
    </row>
    <row r="301" spans="1:23" ht="15.75" thickBot="1" x14ac:dyDescent="0.3">
      <c r="A301" s="240"/>
      <c r="B301" s="241"/>
      <c r="C301" s="242"/>
      <c r="D301" s="243"/>
      <c r="E301" s="243"/>
      <c r="F301" s="239"/>
      <c r="G301" s="239"/>
      <c r="H301" s="239"/>
      <c r="I301" s="239"/>
      <c r="J301" s="239"/>
      <c r="K301" s="239"/>
      <c r="L301" s="65"/>
      <c r="M301" s="239"/>
      <c r="N301" s="30">
        <v>43740</v>
      </c>
      <c r="O301" s="65">
        <v>24233755</v>
      </c>
      <c r="P301" s="65">
        <v>2435199.6</v>
      </c>
      <c r="Q301" s="65">
        <f>Q300-P301</f>
        <v>0</v>
      </c>
      <c r="R301" s="30"/>
      <c r="S301" s="65"/>
      <c r="T301" s="65"/>
      <c r="U301" s="65"/>
      <c r="V301" s="214"/>
      <c r="W301" s="208"/>
    </row>
    <row r="302" spans="1:23" ht="15" customHeight="1" x14ac:dyDescent="0.25">
      <c r="A302" s="196" t="s">
        <v>30</v>
      </c>
      <c r="B302" s="200">
        <v>4364</v>
      </c>
      <c r="C302" s="202">
        <v>43586</v>
      </c>
      <c r="D302" s="204">
        <v>43620</v>
      </c>
      <c r="E302" s="204" t="s">
        <v>32</v>
      </c>
      <c r="F302" s="198">
        <v>182310</v>
      </c>
      <c r="G302" s="198">
        <v>31600</v>
      </c>
      <c r="H302" s="198"/>
      <c r="I302" s="198"/>
      <c r="J302" s="198">
        <f t="shared" si="23"/>
        <v>150710</v>
      </c>
      <c r="K302" s="198">
        <v>3646.2000000000003</v>
      </c>
      <c r="L302" s="37"/>
      <c r="M302" s="198">
        <f t="shared" si="24"/>
        <v>147063.79999999999</v>
      </c>
      <c r="N302" s="38">
        <v>43668</v>
      </c>
      <c r="O302" s="37">
        <v>143706</v>
      </c>
      <c r="P302" s="37">
        <v>7353</v>
      </c>
      <c r="Q302" s="37">
        <f t="shared" si="28"/>
        <v>139710.79999999999</v>
      </c>
      <c r="R302" s="38"/>
      <c r="S302" s="37"/>
      <c r="T302" s="37"/>
      <c r="U302" s="37"/>
      <c r="V302" s="211">
        <f t="shared" ref="V302" si="31">V300+Q303</f>
        <v>0</v>
      </c>
      <c r="W302" s="208" t="s">
        <v>34</v>
      </c>
    </row>
    <row r="303" spans="1:23" ht="15.75" thickBot="1" x14ac:dyDescent="0.3">
      <c r="A303" s="197"/>
      <c r="B303" s="201"/>
      <c r="C303" s="203"/>
      <c r="D303" s="205"/>
      <c r="E303" s="205"/>
      <c r="F303" s="199"/>
      <c r="G303" s="199"/>
      <c r="H303" s="199"/>
      <c r="I303" s="199"/>
      <c r="J303" s="199"/>
      <c r="K303" s="199"/>
      <c r="L303" s="39"/>
      <c r="M303" s="199"/>
      <c r="N303" s="40">
        <v>43740</v>
      </c>
      <c r="O303" s="39">
        <v>24233755</v>
      </c>
      <c r="P303" s="39">
        <v>139710.79999999999</v>
      </c>
      <c r="Q303" s="39">
        <f>Q302-P303</f>
        <v>0</v>
      </c>
      <c r="R303" s="40"/>
      <c r="S303" s="39"/>
      <c r="T303" s="39"/>
      <c r="U303" s="39"/>
      <c r="V303" s="212"/>
      <c r="W303" s="208"/>
    </row>
    <row r="304" spans="1:23" ht="26.25" thickBot="1" x14ac:dyDescent="0.3">
      <c r="A304" s="77" t="s">
        <v>29</v>
      </c>
      <c r="B304" s="56">
        <v>20</v>
      </c>
      <c r="C304" s="57">
        <v>43617</v>
      </c>
      <c r="D304" s="58">
        <v>43650</v>
      </c>
      <c r="E304" s="58" t="s">
        <v>32</v>
      </c>
      <c r="F304" s="59">
        <v>656930</v>
      </c>
      <c r="G304" s="59"/>
      <c r="H304" s="59"/>
      <c r="I304" s="59"/>
      <c r="J304" s="59">
        <f t="shared" si="23"/>
        <v>656930</v>
      </c>
      <c r="K304" s="59">
        <v>13138.6</v>
      </c>
      <c r="L304" s="59"/>
      <c r="M304" s="59">
        <f t="shared" si="24"/>
        <v>643791.4</v>
      </c>
      <c r="N304" s="58">
        <v>43671</v>
      </c>
      <c r="O304" s="59">
        <v>643791</v>
      </c>
      <c r="P304" s="59">
        <v>643791.4</v>
      </c>
      <c r="Q304" s="59">
        <f t="shared" si="28"/>
        <v>0</v>
      </c>
      <c r="R304" s="58"/>
      <c r="S304" s="59"/>
      <c r="T304" s="59"/>
      <c r="U304" s="59"/>
      <c r="V304" s="78">
        <f>V302+Q304</f>
        <v>0</v>
      </c>
      <c r="W304" s="90" t="s">
        <v>36</v>
      </c>
    </row>
    <row r="305" spans="1:23" ht="15" customHeight="1" x14ac:dyDescent="0.25">
      <c r="A305" s="196" t="s">
        <v>29</v>
      </c>
      <c r="B305" s="200">
        <v>21</v>
      </c>
      <c r="C305" s="202">
        <v>43617</v>
      </c>
      <c r="D305" s="204">
        <v>43650</v>
      </c>
      <c r="E305" s="204" t="s">
        <v>32</v>
      </c>
      <c r="F305" s="198">
        <v>644630</v>
      </c>
      <c r="G305" s="198">
        <v>3100</v>
      </c>
      <c r="H305" s="198"/>
      <c r="I305" s="198"/>
      <c r="J305" s="198">
        <f t="shared" si="23"/>
        <v>641530</v>
      </c>
      <c r="K305" s="198">
        <v>12892.6</v>
      </c>
      <c r="L305" s="37"/>
      <c r="M305" s="198">
        <f t="shared" si="24"/>
        <v>628637.4</v>
      </c>
      <c r="N305" s="38">
        <v>43697</v>
      </c>
      <c r="O305" s="37">
        <v>77223</v>
      </c>
      <c r="P305" s="37">
        <v>6286</v>
      </c>
      <c r="Q305" s="37">
        <f t="shared" si="28"/>
        <v>622351.4</v>
      </c>
      <c r="R305" s="38"/>
      <c r="S305" s="37"/>
      <c r="T305" s="37"/>
      <c r="U305" s="37"/>
      <c r="V305" s="211">
        <f>V304+Q306</f>
        <v>0</v>
      </c>
      <c r="W305" s="208" t="s">
        <v>34</v>
      </c>
    </row>
    <row r="306" spans="1:23" ht="15.75" thickBot="1" x14ac:dyDescent="0.3">
      <c r="A306" s="197"/>
      <c r="B306" s="201"/>
      <c r="C306" s="203"/>
      <c r="D306" s="205"/>
      <c r="E306" s="205"/>
      <c r="F306" s="199"/>
      <c r="G306" s="199"/>
      <c r="H306" s="199"/>
      <c r="I306" s="199"/>
      <c r="J306" s="199"/>
      <c r="K306" s="199"/>
      <c r="L306" s="39"/>
      <c r="M306" s="199"/>
      <c r="N306" s="40">
        <v>43783</v>
      </c>
      <c r="O306" s="39">
        <v>22192626</v>
      </c>
      <c r="P306" s="39">
        <v>622351.4</v>
      </c>
      <c r="Q306" s="39">
        <f>Q305-P306</f>
        <v>0</v>
      </c>
      <c r="R306" s="40"/>
      <c r="S306" s="39"/>
      <c r="T306" s="39"/>
      <c r="U306" s="39"/>
      <c r="V306" s="212"/>
      <c r="W306" s="208"/>
    </row>
    <row r="307" spans="1:23" ht="15" customHeight="1" x14ac:dyDescent="0.25">
      <c r="A307" s="196" t="s">
        <v>29</v>
      </c>
      <c r="B307" s="200">
        <v>22</v>
      </c>
      <c r="C307" s="202">
        <v>43617</v>
      </c>
      <c r="D307" s="204">
        <v>43650</v>
      </c>
      <c r="E307" s="204" t="s">
        <v>32</v>
      </c>
      <c r="F307" s="198">
        <v>302300</v>
      </c>
      <c r="G307" s="198">
        <v>23100</v>
      </c>
      <c r="H307" s="198"/>
      <c r="I307" s="198"/>
      <c r="J307" s="198">
        <f t="shared" si="23"/>
        <v>279200</v>
      </c>
      <c r="K307" s="198">
        <v>6046</v>
      </c>
      <c r="L307" s="37"/>
      <c r="M307" s="198">
        <f t="shared" si="24"/>
        <v>273154</v>
      </c>
      <c r="N307" s="38">
        <v>43697</v>
      </c>
      <c r="O307" s="37">
        <v>77223</v>
      </c>
      <c r="P307" s="37">
        <v>13658</v>
      </c>
      <c r="Q307" s="37">
        <f t="shared" si="28"/>
        <v>259496</v>
      </c>
      <c r="R307" s="38"/>
      <c r="S307" s="37"/>
      <c r="T307" s="37"/>
      <c r="U307" s="37"/>
      <c r="V307" s="211">
        <f>V305+Q308</f>
        <v>0</v>
      </c>
      <c r="W307" s="208" t="s">
        <v>34</v>
      </c>
    </row>
    <row r="308" spans="1:23" ht="15.75" thickBot="1" x14ac:dyDescent="0.3">
      <c r="A308" s="197"/>
      <c r="B308" s="201"/>
      <c r="C308" s="203"/>
      <c r="D308" s="205"/>
      <c r="E308" s="205"/>
      <c r="F308" s="199"/>
      <c r="G308" s="199"/>
      <c r="H308" s="199"/>
      <c r="I308" s="199"/>
      <c r="J308" s="199"/>
      <c r="K308" s="199"/>
      <c r="L308" s="39"/>
      <c r="M308" s="199"/>
      <c r="N308" s="40">
        <v>43783</v>
      </c>
      <c r="O308" s="39">
        <v>22192626</v>
      </c>
      <c r="P308" s="39">
        <v>259496</v>
      </c>
      <c r="Q308" s="39">
        <f>Q307-P308</f>
        <v>0</v>
      </c>
      <c r="R308" s="40"/>
      <c r="S308" s="39"/>
      <c r="T308" s="39"/>
      <c r="U308" s="39"/>
      <c r="V308" s="212"/>
      <c r="W308" s="208"/>
    </row>
    <row r="309" spans="1:23" ht="26.25" thickBot="1" x14ac:dyDescent="0.3">
      <c r="A309" s="51" t="s">
        <v>29</v>
      </c>
      <c r="B309" s="52">
        <v>23</v>
      </c>
      <c r="C309" s="53">
        <v>43617</v>
      </c>
      <c r="D309" s="54">
        <v>43650</v>
      </c>
      <c r="E309" s="54" t="s">
        <v>32</v>
      </c>
      <c r="F309" s="55">
        <v>21259750</v>
      </c>
      <c r="G309" s="55">
        <v>142100</v>
      </c>
      <c r="H309" s="55">
        <v>756363</v>
      </c>
      <c r="I309" s="55"/>
      <c r="J309" s="55">
        <f t="shared" si="23"/>
        <v>20361287</v>
      </c>
      <c r="K309" s="55">
        <v>425195</v>
      </c>
      <c r="L309" s="55"/>
      <c r="M309" s="55">
        <f t="shared" si="24"/>
        <v>19936092</v>
      </c>
      <c r="N309" s="54">
        <v>43783</v>
      </c>
      <c r="O309" s="55">
        <v>22192626</v>
      </c>
      <c r="P309" s="55">
        <v>19936092</v>
      </c>
      <c r="Q309" s="55">
        <f t="shared" si="28"/>
        <v>0</v>
      </c>
      <c r="R309" s="54"/>
      <c r="S309" s="55"/>
      <c r="T309" s="55"/>
      <c r="U309" s="55"/>
      <c r="V309" s="68">
        <f>V307+Q309</f>
        <v>0</v>
      </c>
      <c r="W309" s="90" t="s">
        <v>34</v>
      </c>
    </row>
    <row r="310" spans="1:23" ht="25.5" customHeight="1" x14ac:dyDescent="0.25">
      <c r="A310" s="196" t="s">
        <v>29</v>
      </c>
      <c r="B310" s="200">
        <v>24</v>
      </c>
      <c r="C310" s="202">
        <v>43617</v>
      </c>
      <c r="D310" s="204">
        <v>43650</v>
      </c>
      <c r="E310" s="204" t="s">
        <v>32</v>
      </c>
      <c r="F310" s="198">
        <v>1526190</v>
      </c>
      <c r="G310" s="198">
        <v>20900</v>
      </c>
      <c r="H310" s="198">
        <v>42800</v>
      </c>
      <c r="I310" s="198"/>
      <c r="J310" s="198">
        <f t="shared" si="23"/>
        <v>1462490</v>
      </c>
      <c r="K310" s="198">
        <v>30523.8</v>
      </c>
      <c r="L310" s="37"/>
      <c r="M310" s="198">
        <f t="shared" si="24"/>
        <v>1431966.2</v>
      </c>
      <c r="N310" s="38">
        <v>43697</v>
      </c>
      <c r="O310" s="37">
        <v>77223</v>
      </c>
      <c r="P310" s="37">
        <v>57279</v>
      </c>
      <c r="Q310" s="37">
        <f t="shared" si="28"/>
        <v>1374687.2</v>
      </c>
      <c r="R310" s="38"/>
      <c r="S310" s="37"/>
      <c r="T310" s="37"/>
      <c r="U310" s="37"/>
      <c r="V310" s="211">
        <f>V309+Q311</f>
        <v>0</v>
      </c>
      <c r="W310" s="208" t="s">
        <v>34</v>
      </c>
    </row>
    <row r="311" spans="1:23" ht="15.75" thickBot="1" x14ac:dyDescent="0.3">
      <c r="A311" s="197"/>
      <c r="B311" s="201"/>
      <c r="C311" s="203"/>
      <c r="D311" s="205"/>
      <c r="E311" s="205"/>
      <c r="F311" s="199"/>
      <c r="G311" s="199"/>
      <c r="H311" s="199"/>
      <c r="I311" s="199"/>
      <c r="J311" s="199"/>
      <c r="K311" s="199"/>
      <c r="L311" s="39"/>
      <c r="M311" s="199"/>
      <c r="N311" s="40">
        <v>43783</v>
      </c>
      <c r="O311" s="39">
        <v>22192626</v>
      </c>
      <c r="P311" s="39">
        <v>1374687.2</v>
      </c>
      <c r="Q311" s="39">
        <f>Q310-P311</f>
        <v>0</v>
      </c>
      <c r="R311" s="40"/>
      <c r="S311" s="39"/>
      <c r="T311" s="39"/>
      <c r="U311" s="39"/>
      <c r="V311" s="212"/>
      <c r="W311" s="208"/>
    </row>
    <row r="312" spans="1:23" ht="26.25" thickBot="1" x14ac:dyDescent="0.3">
      <c r="A312" s="51" t="s">
        <v>29</v>
      </c>
      <c r="B312" s="52">
        <v>94</v>
      </c>
      <c r="C312" s="53">
        <v>43647</v>
      </c>
      <c r="D312" s="54">
        <v>43682</v>
      </c>
      <c r="E312" s="54" t="s">
        <v>32</v>
      </c>
      <c r="F312" s="55">
        <v>1830800</v>
      </c>
      <c r="G312" s="55">
        <v>42700</v>
      </c>
      <c r="H312" s="55">
        <v>27000</v>
      </c>
      <c r="I312" s="55"/>
      <c r="J312" s="55">
        <f t="shared" si="23"/>
        <v>1761100</v>
      </c>
      <c r="K312" s="55">
        <v>36616</v>
      </c>
      <c r="L312" s="55"/>
      <c r="M312" s="55">
        <f t="shared" si="24"/>
        <v>1724484</v>
      </c>
      <c r="N312" s="54">
        <v>43728</v>
      </c>
      <c r="O312" s="55">
        <v>188986</v>
      </c>
      <c r="P312" s="55">
        <v>34490</v>
      </c>
      <c r="Q312" s="55">
        <f t="shared" si="28"/>
        <v>1689994</v>
      </c>
      <c r="R312" s="54"/>
      <c r="S312" s="55"/>
      <c r="T312" s="55"/>
      <c r="U312" s="55"/>
      <c r="V312" s="68">
        <f>V310+Q311</f>
        <v>0</v>
      </c>
      <c r="W312" s="90" t="s">
        <v>34</v>
      </c>
    </row>
    <row r="313" spans="1:23" ht="26.25" thickBot="1" x14ac:dyDescent="0.3">
      <c r="A313" s="77" t="s">
        <v>29</v>
      </c>
      <c r="B313" s="56">
        <v>96</v>
      </c>
      <c r="C313" s="57">
        <v>43647</v>
      </c>
      <c r="D313" s="58">
        <v>43682</v>
      </c>
      <c r="E313" s="58" t="s">
        <v>32</v>
      </c>
      <c r="F313" s="59">
        <v>10792614</v>
      </c>
      <c r="G313" s="59">
        <v>31700</v>
      </c>
      <c r="H313" s="59">
        <v>436500</v>
      </c>
      <c r="I313" s="59"/>
      <c r="J313" s="59">
        <f t="shared" ref="J313:J370" si="32">F313-H313-G313-I313</f>
        <v>10324414</v>
      </c>
      <c r="K313" s="59">
        <v>215852.28</v>
      </c>
      <c r="L313" s="59"/>
      <c r="M313" s="59">
        <f t="shared" ref="M313:M370" si="33">J313-K313-L313</f>
        <v>10108561.720000001</v>
      </c>
      <c r="N313" s="58">
        <v>43808</v>
      </c>
      <c r="O313" s="59">
        <v>26276122</v>
      </c>
      <c r="P313" s="59">
        <v>10108561.720000001</v>
      </c>
      <c r="Q313" s="59">
        <f t="shared" si="28"/>
        <v>0</v>
      </c>
      <c r="R313" s="58"/>
      <c r="S313" s="59"/>
      <c r="T313" s="59"/>
      <c r="U313" s="59"/>
      <c r="V313" s="78">
        <f>V312+Q313</f>
        <v>0</v>
      </c>
      <c r="W313" s="90" t="s">
        <v>34</v>
      </c>
    </row>
    <row r="314" spans="1:23" ht="26.25" thickBot="1" x14ac:dyDescent="0.3">
      <c r="A314" s="51" t="s">
        <v>29</v>
      </c>
      <c r="B314" s="52">
        <v>228</v>
      </c>
      <c r="C314" s="53">
        <v>43678</v>
      </c>
      <c r="D314" s="54">
        <v>43711</v>
      </c>
      <c r="E314" s="54" t="s">
        <v>32</v>
      </c>
      <c r="F314" s="55">
        <v>1145650</v>
      </c>
      <c r="G314" s="55">
        <v>11000</v>
      </c>
      <c r="H314" s="55">
        <v>11000</v>
      </c>
      <c r="I314" s="55"/>
      <c r="J314" s="55">
        <f t="shared" si="32"/>
        <v>1123650</v>
      </c>
      <c r="K314" s="55">
        <v>22913</v>
      </c>
      <c r="L314" s="55"/>
      <c r="M314" s="55">
        <f t="shared" si="33"/>
        <v>1100737</v>
      </c>
      <c r="N314" s="54">
        <v>43761</v>
      </c>
      <c r="O314" s="55">
        <v>1100737</v>
      </c>
      <c r="P314" s="55">
        <v>1100737</v>
      </c>
      <c r="Q314" s="55">
        <f t="shared" si="28"/>
        <v>0</v>
      </c>
      <c r="R314" s="54"/>
      <c r="S314" s="55"/>
      <c r="T314" s="55"/>
      <c r="U314" s="55"/>
      <c r="V314" s="68">
        <f t="shared" ref="V314:V315" si="34">V312+Q313</f>
        <v>0</v>
      </c>
      <c r="W314" s="90" t="s">
        <v>43</v>
      </c>
    </row>
    <row r="315" spans="1:23" ht="26.25" thickBot="1" x14ac:dyDescent="0.3">
      <c r="A315" s="51" t="s">
        <v>29</v>
      </c>
      <c r="B315" s="52">
        <v>231</v>
      </c>
      <c r="C315" s="53">
        <v>43678</v>
      </c>
      <c r="D315" s="54">
        <v>43711</v>
      </c>
      <c r="E315" s="54" t="s">
        <v>32</v>
      </c>
      <c r="F315" s="55">
        <v>10577497</v>
      </c>
      <c r="G315" s="55">
        <v>0</v>
      </c>
      <c r="H315" s="55">
        <v>132500</v>
      </c>
      <c r="I315" s="55">
        <v>242300</v>
      </c>
      <c r="J315" s="55">
        <f t="shared" si="32"/>
        <v>10202697</v>
      </c>
      <c r="K315" s="55">
        <v>206703.94</v>
      </c>
      <c r="L315" s="55"/>
      <c r="M315" s="55">
        <f t="shared" si="33"/>
        <v>9995993.0600000005</v>
      </c>
      <c r="N315" s="54">
        <v>43808</v>
      </c>
      <c r="O315" s="55">
        <v>26276122</v>
      </c>
      <c r="P315" s="55">
        <v>9995993.0600000005</v>
      </c>
      <c r="Q315" s="55">
        <f t="shared" si="28"/>
        <v>0</v>
      </c>
      <c r="R315" s="54"/>
      <c r="S315" s="55"/>
      <c r="T315" s="55"/>
      <c r="U315" s="55"/>
      <c r="V315" s="68">
        <f t="shared" si="34"/>
        <v>0</v>
      </c>
      <c r="W315" s="90" t="s">
        <v>36</v>
      </c>
    </row>
    <row r="316" spans="1:23" ht="25.5" customHeight="1" x14ac:dyDescent="0.25">
      <c r="A316" s="196" t="s">
        <v>29</v>
      </c>
      <c r="B316" s="200">
        <v>232</v>
      </c>
      <c r="C316" s="202">
        <v>43678</v>
      </c>
      <c r="D316" s="204">
        <v>43711</v>
      </c>
      <c r="E316" s="204" t="s">
        <v>32</v>
      </c>
      <c r="F316" s="198">
        <v>230010</v>
      </c>
      <c r="G316" s="198">
        <v>9300</v>
      </c>
      <c r="H316" s="198">
        <v>11600</v>
      </c>
      <c r="I316" s="198"/>
      <c r="J316" s="198">
        <f t="shared" si="32"/>
        <v>209110</v>
      </c>
      <c r="K316" s="198">
        <v>4600.2</v>
      </c>
      <c r="L316" s="37"/>
      <c r="M316" s="198">
        <f t="shared" si="33"/>
        <v>204509.8</v>
      </c>
      <c r="N316" s="38">
        <v>43759</v>
      </c>
      <c r="O316" s="37">
        <v>116276</v>
      </c>
      <c r="P316" s="37">
        <v>28631</v>
      </c>
      <c r="Q316" s="37">
        <f t="shared" si="28"/>
        <v>175878.8</v>
      </c>
      <c r="R316" s="38"/>
      <c r="S316" s="37"/>
      <c r="T316" s="37"/>
      <c r="U316" s="37"/>
      <c r="V316" s="211">
        <f>V315+Q317</f>
        <v>0</v>
      </c>
      <c r="W316" s="208" t="s">
        <v>36</v>
      </c>
    </row>
    <row r="317" spans="1:23" ht="15.75" thickBot="1" x14ac:dyDescent="0.3">
      <c r="A317" s="197"/>
      <c r="B317" s="201"/>
      <c r="C317" s="203"/>
      <c r="D317" s="205"/>
      <c r="E317" s="205"/>
      <c r="F317" s="199"/>
      <c r="G317" s="199"/>
      <c r="H317" s="199"/>
      <c r="I317" s="199"/>
      <c r="J317" s="199"/>
      <c r="K317" s="199"/>
      <c r="L317" s="39"/>
      <c r="M317" s="199"/>
      <c r="N317" s="40">
        <v>43808</v>
      </c>
      <c r="O317" s="39">
        <v>26276122</v>
      </c>
      <c r="P317" s="39">
        <v>175878.8</v>
      </c>
      <c r="Q317" s="39">
        <f>Q316-P317</f>
        <v>0</v>
      </c>
      <c r="R317" s="40"/>
      <c r="S317" s="39"/>
      <c r="T317" s="39"/>
      <c r="U317" s="39"/>
      <c r="V317" s="212"/>
      <c r="W317" s="208"/>
    </row>
    <row r="318" spans="1:23" ht="25.5" customHeight="1" x14ac:dyDescent="0.25">
      <c r="A318" s="196" t="s">
        <v>29</v>
      </c>
      <c r="B318" s="200">
        <v>233</v>
      </c>
      <c r="C318" s="202">
        <v>43678</v>
      </c>
      <c r="D318" s="204">
        <v>43711</v>
      </c>
      <c r="E318" s="204" t="s">
        <v>32</v>
      </c>
      <c r="F318" s="198">
        <v>3105050</v>
      </c>
      <c r="G318" s="198">
        <v>27100</v>
      </c>
      <c r="H318" s="198">
        <v>94900</v>
      </c>
      <c r="I318" s="198"/>
      <c r="J318" s="198">
        <f t="shared" si="32"/>
        <v>2983050</v>
      </c>
      <c r="K318" s="198">
        <v>62101</v>
      </c>
      <c r="L318" s="37"/>
      <c r="M318" s="198">
        <f t="shared" si="33"/>
        <v>2920949</v>
      </c>
      <c r="N318" s="38">
        <v>43759</v>
      </c>
      <c r="O318" s="37">
        <v>116276</v>
      </c>
      <c r="P318" s="37">
        <v>87645</v>
      </c>
      <c r="Q318" s="37">
        <f t="shared" si="28"/>
        <v>2833304</v>
      </c>
      <c r="R318" s="38"/>
      <c r="S318" s="37"/>
      <c r="T318" s="37"/>
      <c r="U318" s="37"/>
      <c r="V318" s="211">
        <f>V317+Q319</f>
        <v>0</v>
      </c>
      <c r="W318" s="208" t="s">
        <v>36</v>
      </c>
    </row>
    <row r="319" spans="1:23" ht="15.75" thickBot="1" x14ac:dyDescent="0.3">
      <c r="A319" s="197"/>
      <c r="B319" s="201"/>
      <c r="C319" s="203"/>
      <c r="D319" s="205"/>
      <c r="E319" s="205"/>
      <c r="F319" s="199"/>
      <c r="G319" s="199"/>
      <c r="H319" s="199"/>
      <c r="I319" s="199"/>
      <c r="J319" s="199"/>
      <c r="K319" s="199"/>
      <c r="L319" s="39"/>
      <c r="M319" s="199"/>
      <c r="N319" s="40">
        <v>43808</v>
      </c>
      <c r="O319" s="39">
        <v>26276122</v>
      </c>
      <c r="P319" s="39">
        <v>2833304</v>
      </c>
      <c r="Q319" s="39">
        <f>Q318-P319</f>
        <v>0</v>
      </c>
      <c r="R319" s="40"/>
      <c r="S319" s="39"/>
      <c r="T319" s="39"/>
      <c r="U319" s="39"/>
      <c r="V319" s="212"/>
      <c r="W319" s="208"/>
    </row>
    <row r="320" spans="1:23" ht="26.25" thickBot="1" x14ac:dyDescent="0.3">
      <c r="A320" s="51" t="s">
        <v>29</v>
      </c>
      <c r="B320" s="52">
        <v>327</v>
      </c>
      <c r="C320" s="53">
        <v>43709</v>
      </c>
      <c r="D320" s="54">
        <v>43740</v>
      </c>
      <c r="E320" s="54" t="s">
        <v>32</v>
      </c>
      <c r="F320" s="55">
        <v>11803673</v>
      </c>
      <c r="G320" s="55">
        <v>337200</v>
      </c>
      <c r="H320" s="55">
        <v>0</v>
      </c>
      <c r="I320" s="55"/>
      <c r="J320" s="55">
        <f t="shared" si="32"/>
        <v>11466473</v>
      </c>
      <c r="K320" s="55">
        <v>236073.46</v>
      </c>
      <c r="L320" s="55"/>
      <c r="M320" s="55">
        <f t="shared" si="33"/>
        <v>11230399.539999999</v>
      </c>
      <c r="N320" s="54">
        <v>44192</v>
      </c>
      <c r="O320" s="55">
        <v>13035529</v>
      </c>
      <c r="P320" s="55">
        <v>11230399.539999999</v>
      </c>
      <c r="Q320" s="55">
        <f t="shared" si="28"/>
        <v>0</v>
      </c>
      <c r="R320" s="54"/>
      <c r="S320" s="55"/>
      <c r="T320" s="55"/>
      <c r="U320" s="55"/>
      <c r="V320" s="68">
        <f>V318+Q319</f>
        <v>0</v>
      </c>
      <c r="W320" s="90" t="s">
        <v>44</v>
      </c>
    </row>
    <row r="321" spans="1:23" ht="26.25" thickBot="1" x14ac:dyDescent="0.3">
      <c r="A321" s="51" t="s">
        <v>29</v>
      </c>
      <c r="B321" s="52">
        <v>328</v>
      </c>
      <c r="C321" s="53">
        <v>43709</v>
      </c>
      <c r="D321" s="54">
        <v>43740</v>
      </c>
      <c r="E321" s="54" t="s">
        <v>32</v>
      </c>
      <c r="F321" s="55">
        <v>352310</v>
      </c>
      <c r="G321" s="55">
        <v>0</v>
      </c>
      <c r="H321" s="55">
        <v>0</v>
      </c>
      <c r="I321" s="55"/>
      <c r="J321" s="55">
        <f t="shared" si="32"/>
        <v>352310</v>
      </c>
      <c r="K321" s="55">
        <v>7046.2</v>
      </c>
      <c r="L321" s="55"/>
      <c r="M321" s="55">
        <f t="shared" si="33"/>
        <v>345263.8</v>
      </c>
      <c r="N321" s="54">
        <v>43822</v>
      </c>
      <c r="O321" s="55">
        <v>1044411</v>
      </c>
      <c r="P321" s="55">
        <v>345263.8</v>
      </c>
      <c r="Q321" s="55">
        <f t="shared" si="28"/>
        <v>0</v>
      </c>
      <c r="R321" s="54"/>
      <c r="S321" s="55"/>
      <c r="T321" s="55"/>
      <c r="U321" s="55"/>
      <c r="V321" s="68">
        <f>V320+Q321</f>
        <v>0</v>
      </c>
      <c r="W321" s="90" t="s">
        <v>44</v>
      </c>
    </row>
    <row r="322" spans="1:23" ht="26.25" thickBot="1" x14ac:dyDescent="0.3">
      <c r="A322" s="51" t="s">
        <v>29</v>
      </c>
      <c r="B322" s="52">
        <v>332</v>
      </c>
      <c r="C322" s="53">
        <v>43709</v>
      </c>
      <c r="D322" s="54">
        <v>43740</v>
      </c>
      <c r="E322" s="54" t="s">
        <v>32</v>
      </c>
      <c r="F322" s="55">
        <v>1189220</v>
      </c>
      <c r="G322" s="55">
        <v>0</v>
      </c>
      <c r="H322" s="55">
        <v>0</v>
      </c>
      <c r="I322" s="55"/>
      <c r="J322" s="55">
        <f t="shared" si="32"/>
        <v>1189220</v>
      </c>
      <c r="K322" s="55">
        <v>23784.400000000001</v>
      </c>
      <c r="L322" s="55"/>
      <c r="M322" s="55">
        <f t="shared" si="33"/>
        <v>1165435.6000000001</v>
      </c>
      <c r="N322" s="54">
        <v>43808</v>
      </c>
      <c r="O322" s="55">
        <v>26276122</v>
      </c>
      <c r="P322" s="55">
        <v>1165435.6000000001</v>
      </c>
      <c r="Q322" s="55">
        <f t="shared" si="28"/>
        <v>0</v>
      </c>
      <c r="R322" s="54"/>
      <c r="S322" s="55"/>
      <c r="T322" s="55"/>
      <c r="U322" s="55"/>
      <c r="V322" s="68">
        <f t="shared" ref="V322:V323" si="35">V321+Q322</f>
        <v>0</v>
      </c>
      <c r="W322" s="90" t="s">
        <v>44</v>
      </c>
    </row>
    <row r="323" spans="1:23" ht="26.25" thickBot="1" x14ac:dyDescent="0.3">
      <c r="A323" s="51" t="s">
        <v>29</v>
      </c>
      <c r="B323" s="52">
        <v>333</v>
      </c>
      <c r="C323" s="53">
        <v>43709</v>
      </c>
      <c r="D323" s="54">
        <v>43740</v>
      </c>
      <c r="E323" s="54" t="s">
        <v>32</v>
      </c>
      <c r="F323" s="55">
        <v>152310</v>
      </c>
      <c r="G323" s="55">
        <v>0</v>
      </c>
      <c r="H323" s="55">
        <v>0</v>
      </c>
      <c r="I323" s="55"/>
      <c r="J323" s="55">
        <f t="shared" si="32"/>
        <v>152310</v>
      </c>
      <c r="K323" s="55">
        <v>3046.2000000000003</v>
      </c>
      <c r="L323" s="55"/>
      <c r="M323" s="55">
        <f t="shared" si="33"/>
        <v>149263.79999999999</v>
      </c>
      <c r="N323" s="54">
        <v>43808</v>
      </c>
      <c r="O323" s="55">
        <v>26276122</v>
      </c>
      <c r="P323" s="55">
        <v>149263.79999999999</v>
      </c>
      <c r="Q323" s="55">
        <f t="shared" si="28"/>
        <v>0</v>
      </c>
      <c r="R323" s="54"/>
      <c r="S323" s="55"/>
      <c r="T323" s="55"/>
      <c r="U323" s="55"/>
      <c r="V323" s="68">
        <f t="shared" si="35"/>
        <v>0</v>
      </c>
      <c r="W323" s="90" t="s">
        <v>44</v>
      </c>
    </row>
    <row r="324" spans="1:23" ht="25.5" customHeight="1" x14ac:dyDescent="0.25">
      <c r="A324" s="196" t="s">
        <v>29</v>
      </c>
      <c r="B324" s="200">
        <v>335</v>
      </c>
      <c r="C324" s="202">
        <v>43709</v>
      </c>
      <c r="D324" s="204">
        <v>43740</v>
      </c>
      <c r="E324" s="204" t="s">
        <v>32</v>
      </c>
      <c r="F324" s="198">
        <v>270000</v>
      </c>
      <c r="G324" s="198">
        <v>3100</v>
      </c>
      <c r="H324" s="198">
        <v>72500</v>
      </c>
      <c r="I324" s="198"/>
      <c r="J324" s="198">
        <f t="shared" si="32"/>
        <v>194400</v>
      </c>
      <c r="K324" s="198">
        <v>5400</v>
      </c>
      <c r="L324" s="37"/>
      <c r="M324" s="198">
        <f t="shared" si="33"/>
        <v>189000</v>
      </c>
      <c r="N324" s="38">
        <v>43805</v>
      </c>
      <c r="O324" s="37">
        <v>108749</v>
      </c>
      <c r="P324" s="37">
        <v>52920</v>
      </c>
      <c r="Q324" s="37">
        <f t="shared" si="28"/>
        <v>136080</v>
      </c>
      <c r="R324" s="38"/>
      <c r="S324" s="37"/>
      <c r="T324" s="37"/>
      <c r="U324" s="37"/>
      <c r="V324" s="211">
        <f>V323+Q325</f>
        <v>0</v>
      </c>
      <c r="W324" s="208" t="s">
        <v>44</v>
      </c>
    </row>
    <row r="325" spans="1:23" ht="15.75" thickBot="1" x14ac:dyDescent="0.3">
      <c r="A325" s="197"/>
      <c r="B325" s="201"/>
      <c r="C325" s="203"/>
      <c r="D325" s="205"/>
      <c r="E325" s="205"/>
      <c r="F325" s="199"/>
      <c r="G325" s="199"/>
      <c r="H325" s="199"/>
      <c r="I325" s="199"/>
      <c r="J325" s="199"/>
      <c r="K325" s="199"/>
      <c r="L325" s="39"/>
      <c r="M325" s="199"/>
      <c r="N325" s="40">
        <v>43808</v>
      </c>
      <c r="O325" s="39">
        <v>26276122</v>
      </c>
      <c r="P325" s="39">
        <v>136080</v>
      </c>
      <c r="Q325" s="39">
        <f>Q324-P325</f>
        <v>0</v>
      </c>
      <c r="R325" s="40"/>
      <c r="S325" s="39"/>
      <c r="T325" s="39"/>
      <c r="U325" s="39"/>
      <c r="V325" s="212"/>
      <c r="W325" s="208"/>
    </row>
    <row r="326" spans="1:23" ht="25.5" customHeight="1" x14ac:dyDescent="0.25">
      <c r="A326" s="196" t="s">
        <v>29</v>
      </c>
      <c r="B326" s="200">
        <v>336</v>
      </c>
      <c r="C326" s="202">
        <v>43709</v>
      </c>
      <c r="D326" s="204">
        <v>43740</v>
      </c>
      <c r="E326" s="204" t="s">
        <v>32</v>
      </c>
      <c r="F326" s="198">
        <v>1953120</v>
      </c>
      <c r="G326" s="198">
        <v>13400</v>
      </c>
      <c r="H326" s="198">
        <v>39700</v>
      </c>
      <c r="I326" s="198"/>
      <c r="J326" s="198">
        <f t="shared" si="32"/>
        <v>1900020</v>
      </c>
      <c r="K326" s="198">
        <v>39062.400000000001</v>
      </c>
      <c r="L326" s="37"/>
      <c r="M326" s="198">
        <f t="shared" si="33"/>
        <v>1860957.6</v>
      </c>
      <c r="N326" s="38">
        <v>43805</v>
      </c>
      <c r="O326" s="37">
        <v>108749</v>
      </c>
      <c r="P326" s="37">
        <v>55829</v>
      </c>
      <c r="Q326" s="37">
        <f t="shared" si="28"/>
        <v>1805128.6</v>
      </c>
      <c r="R326" s="38"/>
      <c r="S326" s="37"/>
      <c r="T326" s="37"/>
      <c r="U326" s="37"/>
      <c r="V326" s="211">
        <f>V324+Q327</f>
        <v>0</v>
      </c>
      <c r="W326" s="208" t="s">
        <v>44</v>
      </c>
    </row>
    <row r="327" spans="1:23" ht="15.75" thickBot="1" x14ac:dyDescent="0.3">
      <c r="A327" s="197"/>
      <c r="B327" s="201"/>
      <c r="C327" s="203"/>
      <c r="D327" s="205"/>
      <c r="E327" s="205"/>
      <c r="F327" s="199"/>
      <c r="G327" s="199"/>
      <c r="H327" s="199"/>
      <c r="I327" s="199"/>
      <c r="J327" s="199"/>
      <c r="K327" s="199"/>
      <c r="L327" s="39"/>
      <c r="M327" s="199"/>
      <c r="N327" s="40">
        <v>44192</v>
      </c>
      <c r="O327" s="39">
        <v>13035529</v>
      </c>
      <c r="P327" s="39">
        <v>1805128.6</v>
      </c>
      <c r="Q327" s="39">
        <f>Q326-P327</f>
        <v>0</v>
      </c>
      <c r="R327" s="40"/>
      <c r="S327" s="39"/>
      <c r="T327" s="39"/>
      <c r="U327" s="39"/>
      <c r="V327" s="212"/>
      <c r="W327" s="208"/>
    </row>
    <row r="328" spans="1:23" ht="26.25" thickBot="1" x14ac:dyDescent="0.3">
      <c r="A328" s="51" t="s">
        <v>29</v>
      </c>
      <c r="B328" s="52">
        <v>367</v>
      </c>
      <c r="C328" s="53">
        <v>43739</v>
      </c>
      <c r="D328" s="54">
        <v>43747</v>
      </c>
      <c r="E328" s="54" t="s">
        <v>32</v>
      </c>
      <c r="F328" s="55">
        <v>242300</v>
      </c>
      <c r="G328" s="55"/>
      <c r="H328" s="55"/>
      <c r="I328" s="55"/>
      <c r="J328" s="55">
        <f t="shared" si="32"/>
        <v>242300</v>
      </c>
      <c r="K328" s="55">
        <v>4846</v>
      </c>
      <c r="L328" s="55"/>
      <c r="M328" s="55">
        <f t="shared" si="33"/>
        <v>237454</v>
      </c>
      <c r="N328" s="54">
        <v>43822</v>
      </c>
      <c r="O328" s="55">
        <v>1044411</v>
      </c>
      <c r="P328" s="55">
        <v>237454</v>
      </c>
      <c r="Q328" s="55">
        <f t="shared" si="28"/>
        <v>0</v>
      </c>
      <c r="R328" s="54"/>
      <c r="S328" s="55"/>
      <c r="T328" s="55"/>
      <c r="U328" s="55"/>
      <c r="V328" s="68">
        <f>V326+Q328</f>
        <v>0</v>
      </c>
      <c r="W328" s="90" t="s">
        <v>44</v>
      </c>
    </row>
    <row r="329" spans="1:23" ht="25.5" customHeight="1" x14ac:dyDescent="0.25">
      <c r="A329" s="196" t="s">
        <v>29</v>
      </c>
      <c r="B329" s="200">
        <v>442</v>
      </c>
      <c r="C329" s="202">
        <v>43739</v>
      </c>
      <c r="D329" s="204">
        <v>43776</v>
      </c>
      <c r="E329" s="204" t="s">
        <v>32</v>
      </c>
      <c r="F329" s="198">
        <v>2987760</v>
      </c>
      <c r="G329" s="198">
        <v>73000</v>
      </c>
      <c r="H329" s="198">
        <v>40200</v>
      </c>
      <c r="I329" s="198"/>
      <c r="J329" s="198">
        <f t="shared" si="32"/>
        <v>2874560</v>
      </c>
      <c r="K329" s="198">
        <v>59755.200000000004</v>
      </c>
      <c r="L329" s="37"/>
      <c r="M329" s="198">
        <f t="shared" si="33"/>
        <v>2814804.8</v>
      </c>
      <c r="N329" s="38">
        <v>43826</v>
      </c>
      <c r="O329" s="37">
        <v>1581071</v>
      </c>
      <c r="P329" s="37">
        <v>1548143</v>
      </c>
      <c r="Q329" s="37">
        <f t="shared" si="28"/>
        <v>1266661.7999999998</v>
      </c>
      <c r="R329" s="38"/>
      <c r="S329" s="37"/>
      <c r="T329" s="37"/>
      <c r="U329" s="37"/>
      <c r="V329" s="211">
        <f>V328+Q330</f>
        <v>0</v>
      </c>
      <c r="W329" s="208" t="s">
        <v>36</v>
      </c>
    </row>
    <row r="330" spans="1:23" ht="15.75" thickBot="1" x14ac:dyDescent="0.3">
      <c r="A330" s="197"/>
      <c r="B330" s="201"/>
      <c r="C330" s="203"/>
      <c r="D330" s="205"/>
      <c r="E330" s="205"/>
      <c r="F330" s="199"/>
      <c r="G330" s="199"/>
      <c r="H330" s="199"/>
      <c r="I330" s="199"/>
      <c r="J330" s="199"/>
      <c r="K330" s="199"/>
      <c r="L330" s="39"/>
      <c r="M330" s="199"/>
      <c r="N330" s="40">
        <v>43871</v>
      </c>
      <c r="O330" s="39">
        <v>14333858</v>
      </c>
      <c r="P330" s="39">
        <v>1266661.7999999998</v>
      </c>
      <c r="Q330" s="39">
        <f>Q329-P330</f>
        <v>0</v>
      </c>
      <c r="R330" s="40"/>
      <c r="S330" s="39"/>
      <c r="T330" s="39"/>
      <c r="U330" s="39"/>
      <c r="V330" s="212"/>
      <c r="W330" s="208"/>
    </row>
    <row r="331" spans="1:23" ht="25.5" customHeight="1" x14ac:dyDescent="0.25">
      <c r="A331" s="196" t="s">
        <v>29</v>
      </c>
      <c r="B331" s="200">
        <v>444</v>
      </c>
      <c r="C331" s="202">
        <v>43739</v>
      </c>
      <c r="D331" s="204">
        <v>43776</v>
      </c>
      <c r="E331" s="204" t="s">
        <v>32</v>
      </c>
      <c r="F331" s="198">
        <v>150000</v>
      </c>
      <c r="G331" s="198">
        <v>29400</v>
      </c>
      <c r="H331" s="198"/>
      <c r="I331" s="198"/>
      <c r="J331" s="198">
        <f t="shared" si="32"/>
        <v>120600</v>
      </c>
      <c r="K331" s="198">
        <v>3000</v>
      </c>
      <c r="L331" s="37"/>
      <c r="M331" s="198">
        <f t="shared" si="33"/>
        <v>117600</v>
      </c>
      <c r="N331" s="38">
        <v>43826</v>
      </c>
      <c r="O331" s="37">
        <v>1581071</v>
      </c>
      <c r="P331" s="37">
        <v>32928</v>
      </c>
      <c r="Q331" s="37">
        <f t="shared" si="28"/>
        <v>84672</v>
      </c>
      <c r="R331" s="38"/>
      <c r="S331" s="37"/>
      <c r="T331" s="37"/>
      <c r="U331" s="37"/>
      <c r="V331" s="211">
        <f>V329+Q332</f>
        <v>0</v>
      </c>
      <c r="W331" s="208" t="s">
        <v>36</v>
      </c>
    </row>
    <row r="332" spans="1:23" ht="15.75" thickBot="1" x14ac:dyDescent="0.3">
      <c r="A332" s="197"/>
      <c r="B332" s="201"/>
      <c r="C332" s="203"/>
      <c r="D332" s="205"/>
      <c r="E332" s="205"/>
      <c r="F332" s="199"/>
      <c r="G332" s="199"/>
      <c r="H332" s="199"/>
      <c r="I332" s="199"/>
      <c r="J332" s="199"/>
      <c r="K332" s="199"/>
      <c r="L332" s="39"/>
      <c r="M332" s="199"/>
      <c r="N332" s="40">
        <v>43871</v>
      </c>
      <c r="O332" s="39">
        <v>14333858</v>
      </c>
      <c r="P332" s="39">
        <v>84672</v>
      </c>
      <c r="Q332" s="39">
        <f>Q331-P332</f>
        <v>0</v>
      </c>
      <c r="R332" s="40"/>
      <c r="S332" s="39"/>
      <c r="T332" s="39"/>
      <c r="U332" s="39"/>
      <c r="V332" s="212"/>
      <c r="W332" s="208"/>
    </row>
    <row r="333" spans="1:23" ht="26.25" thickBot="1" x14ac:dyDescent="0.3">
      <c r="A333" s="51" t="s">
        <v>29</v>
      </c>
      <c r="B333" s="52">
        <v>446</v>
      </c>
      <c r="C333" s="53">
        <v>43739</v>
      </c>
      <c r="D333" s="54">
        <v>43776</v>
      </c>
      <c r="E333" s="54" t="s">
        <v>32</v>
      </c>
      <c r="F333" s="55">
        <v>482340</v>
      </c>
      <c r="G333" s="55"/>
      <c r="H333" s="55">
        <v>11000</v>
      </c>
      <c r="I333" s="55"/>
      <c r="J333" s="55">
        <f t="shared" si="32"/>
        <v>471340</v>
      </c>
      <c r="K333" s="55">
        <v>9646.8000000000011</v>
      </c>
      <c r="L333" s="55"/>
      <c r="M333" s="55">
        <f t="shared" si="33"/>
        <v>461693.2</v>
      </c>
      <c r="N333" s="54">
        <v>43822</v>
      </c>
      <c r="O333" s="55">
        <v>1044411</v>
      </c>
      <c r="P333" s="55">
        <v>461693.2</v>
      </c>
      <c r="Q333" s="55">
        <f t="shared" si="28"/>
        <v>0</v>
      </c>
      <c r="R333" s="54"/>
      <c r="S333" s="55"/>
      <c r="T333" s="55"/>
      <c r="U333" s="55"/>
      <c r="V333" s="68">
        <f>V331+Q333</f>
        <v>0</v>
      </c>
      <c r="W333" s="90" t="s">
        <v>43</v>
      </c>
    </row>
    <row r="334" spans="1:23" ht="26.25" thickBot="1" x14ac:dyDescent="0.3">
      <c r="A334" s="51" t="s">
        <v>29</v>
      </c>
      <c r="B334" s="52">
        <v>448</v>
      </c>
      <c r="C334" s="53">
        <v>43739</v>
      </c>
      <c r="D334" s="54">
        <v>43776</v>
      </c>
      <c r="E334" s="54" t="s">
        <v>32</v>
      </c>
      <c r="F334" s="55">
        <v>14117121</v>
      </c>
      <c r="G334" s="55">
        <v>69700</v>
      </c>
      <c r="H334" s="55">
        <v>782555</v>
      </c>
      <c r="I334" s="55"/>
      <c r="J334" s="55">
        <f t="shared" si="32"/>
        <v>13264866</v>
      </c>
      <c r="K334" s="55">
        <v>282342.42</v>
      </c>
      <c r="L334" s="55"/>
      <c r="M334" s="55">
        <f t="shared" si="33"/>
        <v>12982523.58</v>
      </c>
      <c r="N334" s="54">
        <v>43871</v>
      </c>
      <c r="O334" s="55">
        <v>14333858</v>
      </c>
      <c r="P334" s="55">
        <v>12982523.58</v>
      </c>
      <c r="Q334" s="55">
        <f t="shared" si="28"/>
        <v>0</v>
      </c>
      <c r="R334" s="54"/>
      <c r="S334" s="55"/>
      <c r="T334" s="55"/>
      <c r="U334" s="55"/>
      <c r="V334" s="68">
        <f t="shared" ref="V334:V335" si="36">V332+Q334</f>
        <v>0</v>
      </c>
      <c r="W334" s="90" t="s">
        <v>36</v>
      </c>
    </row>
    <row r="335" spans="1:23" ht="26.25" thickBot="1" x14ac:dyDescent="0.3">
      <c r="A335" s="51" t="s">
        <v>29</v>
      </c>
      <c r="B335" s="52">
        <v>762</v>
      </c>
      <c r="C335" s="53">
        <v>43770</v>
      </c>
      <c r="D335" s="54">
        <v>43803</v>
      </c>
      <c r="E335" s="54" t="s">
        <v>32</v>
      </c>
      <c r="F335" s="55">
        <v>9510840</v>
      </c>
      <c r="G335" s="55"/>
      <c r="H335" s="55">
        <v>526392</v>
      </c>
      <c r="I335" s="55"/>
      <c r="J335" s="55">
        <f t="shared" si="32"/>
        <v>8984448</v>
      </c>
      <c r="K335" s="55">
        <v>190216.80000000002</v>
      </c>
      <c r="L335" s="55"/>
      <c r="M335" s="55">
        <f t="shared" si="33"/>
        <v>8794231.1999999993</v>
      </c>
      <c r="N335" s="54">
        <v>43903</v>
      </c>
      <c r="O335" s="55">
        <v>10752405</v>
      </c>
      <c r="P335" s="55">
        <v>8794231.1999999993</v>
      </c>
      <c r="Q335" s="55">
        <f t="shared" si="28"/>
        <v>0</v>
      </c>
      <c r="R335" s="54"/>
      <c r="S335" s="55"/>
      <c r="T335" s="55"/>
      <c r="U335" s="55"/>
      <c r="V335" s="68">
        <f t="shared" si="36"/>
        <v>0</v>
      </c>
      <c r="W335" s="90" t="s">
        <v>36</v>
      </c>
    </row>
    <row r="336" spans="1:23" ht="25.5" customHeight="1" x14ac:dyDescent="0.25">
      <c r="A336" s="196" t="s">
        <v>29</v>
      </c>
      <c r="B336" s="200">
        <v>764</v>
      </c>
      <c r="C336" s="202">
        <v>43770</v>
      </c>
      <c r="D336" s="204">
        <v>43803</v>
      </c>
      <c r="E336" s="204" t="s">
        <v>32</v>
      </c>
      <c r="F336" s="198">
        <v>2175430</v>
      </c>
      <c r="G336" s="198">
        <v>58700</v>
      </c>
      <c r="H336" s="198">
        <v>26800</v>
      </c>
      <c r="I336" s="198"/>
      <c r="J336" s="198">
        <f t="shared" si="32"/>
        <v>2089930</v>
      </c>
      <c r="K336" s="198">
        <v>43508.6</v>
      </c>
      <c r="L336" s="37"/>
      <c r="M336" s="198">
        <f t="shared" si="33"/>
        <v>2046421.4</v>
      </c>
      <c r="N336" s="38">
        <v>43861</v>
      </c>
      <c r="O336" s="37">
        <v>204637</v>
      </c>
      <c r="P336" s="37">
        <v>102321</v>
      </c>
      <c r="Q336" s="37">
        <f t="shared" si="28"/>
        <v>1944100.4</v>
      </c>
      <c r="R336" s="38"/>
      <c r="S336" s="37"/>
      <c r="T336" s="37"/>
      <c r="U336" s="37"/>
      <c r="V336" s="211">
        <f>V335+Q337</f>
        <v>0</v>
      </c>
      <c r="W336" s="208" t="s">
        <v>36</v>
      </c>
    </row>
    <row r="337" spans="1:23" ht="15.75" thickBot="1" x14ac:dyDescent="0.3">
      <c r="A337" s="197"/>
      <c r="B337" s="201"/>
      <c r="C337" s="203"/>
      <c r="D337" s="205"/>
      <c r="E337" s="205"/>
      <c r="F337" s="199"/>
      <c r="G337" s="199"/>
      <c r="H337" s="199"/>
      <c r="I337" s="199"/>
      <c r="J337" s="199"/>
      <c r="K337" s="199"/>
      <c r="L337" s="39"/>
      <c r="M337" s="199"/>
      <c r="N337" s="40">
        <v>43903</v>
      </c>
      <c r="O337" s="39">
        <v>10752405</v>
      </c>
      <c r="P337" s="39">
        <v>1944100.4</v>
      </c>
      <c r="Q337" s="39">
        <f>Q336-P337</f>
        <v>0</v>
      </c>
      <c r="R337" s="40"/>
      <c r="S337" s="39"/>
      <c r="T337" s="39"/>
      <c r="U337" s="39"/>
      <c r="V337" s="212"/>
      <c r="W337" s="208"/>
    </row>
    <row r="338" spans="1:23" ht="25.5" customHeight="1" x14ac:dyDescent="0.25">
      <c r="A338" s="196" t="s">
        <v>29</v>
      </c>
      <c r="B338" s="200">
        <v>766</v>
      </c>
      <c r="C338" s="202">
        <v>43770</v>
      </c>
      <c r="D338" s="204">
        <v>43803</v>
      </c>
      <c r="E338" s="204" t="s">
        <v>32</v>
      </c>
      <c r="F338" s="198">
        <v>35000</v>
      </c>
      <c r="G338" s="198">
        <v>11600</v>
      </c>
      <c r="H338" s="198"/>
      <c r="I338" s="198"/>
      <c r="J338" s="198">
        <f t="shared" si="32"/>
        <v>23400</v>
      </c>
      <c r="K338" s="198">
        <v>700</v>
      </c>
      <c r="L338" s="37"/>
      <c r="M338" s="198">
        <f t="shared" si="33"/>
        <v>22700</v>
      </c>
      <c r="N338" s="38">
        <v>43861</v>
      </c>
      <c r="O338" s="37">
        <v>204637</v>
      </c>
      <c r="P338" s="37">
        <v>8626</v>
      </c>
      <c r="Q338" s="37">
        <f t="shared" si="28"/>
        <v>14074</v>
      </c>
      <c r="R338" s="38"/>
      <c r="S338" s="37"/>
      <c r="T338" s="37"/>
      <c r="U338" s="37"/>
      <c r="V338" s="211">
        <f>V336+Q339</f>
        <v>0</v>
      </c>
      <c r="W338" s="208" t="s">
        <v>36</v>
      </c>
    </row>
    <row r="339" spans="1:23" ht="15.75" thickBot="1" x14ac:dyDescent="0.3">
      <c r="A339" s="197"/>
      <c r="B339" s="201"/>
      <c r="C339" s="203"/>
      <c r="D339" s="205"/>
      <c r="E339" s="205"/>
      <c r="F339" s="199"/>
      <c r="G339" s="199"/>
      <c r="H339" s="199"/>
      <c r="I339" s="199"/>
      <c r="J339" s="199"/>
      <c r="K339" s="199"/>
      <c r="L339" s="39"/>
      <c r="M339" s="199"/>
      <c r="N339" s="40">
        <v>43903</v>
      </c>
      <c r="O339" s="39">
        <v>10752405</v>
      </c>
      <c r="P339" s="39">
        <v>14074</v>
      </c>
      <c r="Q339" s="39">
        <f>Q338-P339</f>
        <v>0</v>
      </c>
      <c r="R339" s="40"/>
      <c r="S339" s="39"/>
      <c r="T339" s="39"/>
      <c r="U339" s="39"/>
      <c r="V339" s="212"/>
      <c r="W339" s="208"/>
    </row>
    <row r="340" spans="1:23" ht="25.5" customHeight="1" x14ac:dyDescent="0.25">
      <c r="A340" s="196" t="s">
        <v>29</v>
      </c>
      <c r="B340" s="200">
        <v>895</v>
      </c>
      <c r="C340" s="202">
        <v>43800</v>
      </c>
      <c r="D340" s="204">
        <v>43817</v>
      </c>
      <c r="E340" s="204" t="s">
        <v>32</v>
      </c>
      <c r="F340" s="198">
        <v>119100</v>
      </c>
      <c r="G340" s="198"/>
      <c r="H340" s="198"/>
      <c r="I340" s="198"/>
      <c r="J340" s="198">
        <f t="shared" si="32"/>
        <v>119100</v>
      </c>
      <c r="K340" s="198">
        <v>2382</v>
      </c>
      <c r="L340" s="37"/>
      <c r="M340" s="198">
        <f t="shared" si="33"/>
        <v>116718</v>
      </c>
      <c r="N340" s="38">
        <v>43861</v>
      </c>
      <c r="O340" s="37">
        <v>204637</v>
      </c>
      <c r="P340" s="37">
        <v>44194</v>
      </c>
      <c r="Q340" s="37">
        <f t="shared" si="28"/>
        <v>72524</v>
      </c>
      <c r="R340" s="38"/>
      <c r="S340" s="37"/>
      <c r="T340" s="37"/>
      <c r="U340" s="37"/>
      <c r="V340" s="211">
        <f>V338+Q341</f>
        <v>0</v>
      </c>
      <c r="W340" s="208" t="s">
        <v>36</v>
      </c>
    </row>
    <row r="341" spans="1:23" ht="15.75" thickBot="1" x14ac:dyDescent="0.3">
      <c r="A341" s="197"/>
      <c r="B341" s="201"/>
      <c r="C341" s="203"/>
      <c r="D341" s="205"/>
      <c r="E341" s="205"/>
      <c r="F341" s="199"/>
      <c r="G341" s="199"/>
      <c r="H341" s="199"/>
      <c r="I341" s="199"/>
      <c r="J341" s="199"/>
      <c r="K341" s="199"/>
      <c r="L341" s="39"/>
      <c r="M341" s="199"/>
      <c r="N341" s="40">
        <v>43921</v>
      </c>
      <c r="O341" s="39">
        <v>8095428</v>
      </c>
      <c r="P341" s="39">
        <v>72524</v>
      </c>
      <c r="Q341" s="39">
        <f>Q340-P341</f>
        <v>0</v>
      </c>
      <c r="R341" s="40"/>
      <c r="S341" s="39"/>
      <c r="T341" s="39"/>
      <c r="U341" s="39"/>
      <c r="V341" s="212"/>
      <c r="W341" s="208"/>
    </row>
    <row r="342" spans="1:23" ht="26.25" thickBot="1" x14ac:dyDescent="0.3">
      <c r="A342" s="51" t="s">
        <v>29</v>
      </c>
      <c r="B342" s="52">
        <v>896</v>
      </c>
      <c r="C342" s="53">
        <v>43800</v>
      </c>
      <c r="D342" s="54">
        <v>43817</v>
      </c>
      <c r="E342" s="54" t="s">
        <v>32</v>
      </c>
      <c r="F342" s="55">
        <v>3481410</v>
      </c>
      <c r="G342" s="55"/>
      <c r="H342" s="55"/>
      <c r="I342" s="55"/>
      <c r="J342" s="55">
        <f t="shared" si="32"/>
        <v>3481410</v>
      </c>
      <c r="K342" s="55">
        <v>69628.2</v>
      </c>
      <c r="L342" s="55"/>
      <c r="M342" s="55">
        <f t="shared" si="33"/>
        <v>3411781.8</v>
      </c>
      <c r="N342" s="54">
        <v>43921</v>
      </c>
      <c r="O342" s="55">
        <v>8095428</v>
      </c>
      <c r="P342" s="55">
        <v>3411781.8</v>
      </c>
      <c r="Q342" s="55">
        <f t="shared" si="28"/>
        <v>0</v>
      </c>
      <c r="R342" s="54"/>
      <c r="S342" s="55"/>
      <c r="T342" s="55"/>
      <c r="U342" s="55"/>
      <c r="V342" s="68">
        <f>V340+Q342</f>
        <v>0</v>
      </c>
      <c r="W342" s="90" t="s">
        <v>36</v>
      </c>
    </row>
    <row r="343" spans="1:23" ht="25.5" customHeight="1" x14ac:dyDescent="0.25">
      <c r="A343" s="196" t="s">
        <v>29</v>
      </c>
      <c r="B343" s="200">
        <v>898</v>
      </c>
      <c r="C343" s="202">
        <v>43800</v>
      </c>
      <c r="D343" s="204">
        <v>43817</v>
      </c>
      <c r="E343" s="204" t="s">
        <v>32</v>
      </c>
      <c r="F343" s="198">
        <v>1857400</v>
      </c>
      <c r="G343" s="198"/>
      <c r="H343" s="198"/>
      <c r="I343" s="198"/>
      <c r="J343" s="198">
        <f t="shared" si="32"/>
        <v>1857400</v>
      </c>
      <c r="K343" s="198">
        <v>37148</v>
      </c>
      <c r="L343" s="37"/>
      <c r="M343" s="198">
        <f t="shared" si="33"/>
        <v>1820252</v>
      </c>
      <c r="N343" s="38">
        <v>43861</v>
      </c>
      <c r="O343" s="37">
        <v>204637</v>
      </c>
      <c r="P343" s="37">
        <v>36389</v>
      </c>
      <c r="Q343" s="37">
        <f t="shared" si="28"/>
        <v>1783863</v>
      </c>
      <c r="R343" s="38"/>
      <c r="S343" s="37"/>
      <c r="T343" s="37"/>
      <c r="U343" s="37"/>
      <c r="V343" s="211">
        <f>V342+Q344</f>
        <v>0</v>
      </c>
      <c r="W343" s="208" t="s">
        <v>36</v>
      </c>
    </row>
    <row r="344" spans="1:23" ht="15.75" thickBot="1" x14ac:dyDescent="0.3">
      <c r="A344" s="197"/>
      <c r="B344" s="201"/>
      <c r="C344" s="203"/>
      <c r="D344" s="205"/>
      <c r="E344" s="205"/>
      <c r="F344" s="199"/>
      <c r="G344" s="199"/>
      <c r="H344" s="199"/>
      <c r="I344" s="199"/>
      <c r="J344" s="199"/>
      <c r="K344" s="199"/>
      <c r="L344" s="39"/>
      <c r="M344" s="199"/>
      <c r="N344" s="40">
        <v>43921</v>
      </c>
      <c r="O344" s="39">
        <v>8095428</v>
      </c>
      <c r="P344" s="39">
        <v>1783863</v>
      </c>
      <c r="Q344" s="39">
        <f>Q343-P344</f>
        <v>0</v>
      </c>
      <c r="R344" s="40"/>
      <c r="S344" s="39"/>
      <c r="T344" s="39"/>
      <c r="U344" s="39"/>
      <c r="V344" s="212"/>
      <c r="W344" s="208"/>
    </row>
    <row r="345" spans="1:23" ht="26.25" thickBot="1" x14ac:dyDescent="0.3">
      <c r="A345" s="51" t="s">
        <v>29</v>
      </c>
      <c r="B345" s="52">
        <v>902</v>
      </c>
      <c r="C345" s="53">
        <v>43800</v>
      </c>
      <c r="D345" s="54">
        <v>43817</v>
      </c>
      <c r="E345" s="54" t="s">
        <v>32</v>
      </c>
      <c r="F345" s="55">
        <v>833555</v>
      </c>
      <c r="G345" s="55"/>
      <c r="H345" s="55"/>
      <c r="I345" s="55"/>
      <c r="J345" s="55">
        <f t="shared" si="32"/>
        <v>833555</v>
      </c>
      <c r="K345" s="55">
        <v>16671.099999999999</v>
      </c>
      <c r="L345" s="55"/>
      <c r="M345" s="55">
        <f t="shared" si="33"/>
        <v>816883.9</v>
      </c>
      <c r="N345" s="54">
        <v>43921</v>
      </c>
      <c r="O345" s="55">
        <v>8095428</v>
      </c>
      <c r="P345" s="55">
        <v>816883.9</v>
      </c>
      <c r="Q345" s="55">
        <f t="shared" si="28"/>
        <v>0</v>
      </c>
      <c r="R345" s="54"/>
      <c r="S345" s="55"/>
      <c r="T345" s="55"/>
      <c r="U345" s="55"/>
      <c r="V345" s="68">
        <f>V343+Q344</f>
        <v>0</v>
      </c>
      <c r="W345" s="90" t="s">
        <v>36</v>
      </c>
    </row>
    <row r="346" spans="1:23" ht="25.5" customHeight="1" x14ac:dyDescent="0.25">
      <c r="A346" s="196" t="s">
        <v>29</v>
      </c>
      <c r="B346" s="200">
        <v>903</v>
      </c>
      <c r="C346" s="202">
        <v>43800</v>
      </c>
      <c r="D346" s="204">
        <v>43817</v>
      </c>
      <c r="E346" s="204" t="s">
        <v>32</v>
      </c>
      <c r="F346" s="198">
        <v>668810</v>
      </c>
      <c r="G346" s="198"/>
      <c r="H346" s="198"/>
      <c r="I346" s="198"/>
      <c r="J346" s="198">
        <f t="shared" si="32"/>
        <v>668810</v>
      </c>
      <c r="K346" s="198">
        <v>13376.2</v>
      </c>
      <c r="L346" s="37"/>
      <c r="M346" s="198">
        <f t="shared" si="33"/>
        <v>655433.80000000005</v>
      </c>
      <c r="N346" s="38">
        <v>43861</v>
      </c>
      <c r="O346" s="37">
        <v>204637</v>
      </c>
      <c r="P346" s="37">
        <v>13107</v>
      </c>
      <c r="Q346" s="37">
        <f t="shared" si="28"/>
        <v>642326.80000000005</v>
      </c>
      <c r="R346" s="38"/>
      <c r="S346" s="37"/>
      <c r="T346" s="37"/>
      <c r="U346" s="37"/>
      <c r="V346" s="211">
        <f>V345+Q347</f>
        <v>0</v>
      </c>
      <c r="W346" s="208" t="s">
        <v>36</v>
      </c>
    </row>
    <row r="347" spans="1:23" ht="15.75" thickBot="1" x14ac:dyDescent="0.3">
      <c r="A347" s="197"/>
      <c r="B347" s="201"/>
      <c r="C347" s="203"/>
      <c r="D347" s="205"/>
      <c r="E347" s="205"/>
      <c r="F347" s="199"/>
      <c r="G347" s="199"/>
      <c r="H347" s="199"/>
      <c r="I347" s="199"/>
      <c r="J347" s="199"/>
      <c r="K347" s="199"/>
      <c r="L347" s="39"/>
      <c r="M347" s="199"/>
      <c r="N347" s="40">
        <v>43921</v>
      </c>
      <c r="O347" s="39">
        <v>8095428</v>
      </c>
      <c r="P347" s="39">
        <v>642326.80000000005</v>
      </c>
      <c r="Q347" s="39">
        <f>Q346-P347</f>
        <v>0</v>
      </c>
      <c r="R347" s="40"/>
      <c r="S347" s="39"/>
      <c r="T347" s="39"/>
      <c r="U347" s="39"/>
      <c r="V347" s="212"/>
      <c r="W347" s="208"/>
    </row>
    <row r="348" spans="1:23" ht="26.25" thickBot="1" x14ac:dyDescent="0.3">
      <c r="A348" s="51" t="s">
        <v>29</v>
      </c>
      <c r="B348" s="52">
        <v>946</v>
      </c>
      <c r="C348" s="53">
        <v>43800</v>
      </c>
      <c r="D348" s="54">
        <v>43833</v>
      </c>
      <c r="E348" s="54" t="s">
        <v>32</v>
      </c>
      <c r="F348" s="55">
        <v>961550</v>
      </c>
      <c r="G348" s="55"/>
      <c r="H348" s="55"/>
      <c r="I348" s="55"/>
      <c r="J348" s="55">
        <f t="shared" si="32"/>
        <v>961550</v>
      </c>
      <c r="K348" s="55">
        <v>19231</v>
      </c>
      <c r="L348" s="55"/>
      <c r="M348" s="55">
        <f t="shared" si="33"/>
        <v>942319</v>
      </c>
      <c r="N348" s="54">
        <v>43921</v>
      </c>
      <c r="O348" s="55">
        <v>8095428</v>
      </c>
      <c r="P348" s="55">
        <v>942319</v>
      </c>
      <c r="Q348" s="55">
        <f t="shared" si="28"/>
        <v>0</v>
      </c>
      <c r="R348" s="54"/>
      <c r="S348" s="55"/>
      <c r="T348" s="55"/>
      <c r="U348" s="55"/>
      <c r="V348" s="68">
        <f>V346+Q348</f>
        <v>0</v>
      </c>
      <c r="W348" s="90" t="s">
        <v>44</v>
      </c>
    </row>
    <row r="349" spans="1:23" ht="25.5" customHeight="1" x14ac:dyDescent="0.25">
      <c r="A349" s="196" t="s">
        <v>29</v>
      </c>
      <c r="B349" s="200">
        <v>947</v>
      </c>
      <c r="C349" s="202">
        <v>43800</v>
      </c>
      <c r="D349" s="204">
        <v>43833</v>
      </c>
      <c r="E349" s="204" t="s">
        <v>32</v>
      </c>
      <c r="F349" s="198">
        <v>222310</v>
      </c>
      <c r="G349" s="198">
        <v>23100</v>
      </c>
      <c r="H349" s="198"/>
      <c r="I349" s="198"/>
      <c r="J349" s="198">
        <f t="shared" si="32"/>
        <v>199210</v>
      </c>
      <c r="K349" s="198">
        <v>4446.2</v>
      </c>
      <c r="L349" s="37"/>
      <c r="M349" s="198">
        <f t="shared" si="33"/>
        <v>194763.8</v>
      </c>
      <c r="N349" s="38">
        <v>43880</v>
      </c>
      <c r="O349" s="37">
        <v>23272</v>
      </c>
      <c r="P349" s="37">
        <v>23272</v>
      </c>
      <c r="Q349" s="37">
        <f t="shared" si="28"/>
        <v>171491.8</v>
      </c>
      <c r="R349" s="38"/>
      <c r="S349" s="37"/>
      <c r="T349" s="37"/>
      <c r="U349" s="37"/>
      <c r="V349" s="211">
        <f>V348+Q350</f>
        <v>0</v>
      </c>
      <c r="W349" s="208" t="s">
        <v>44</v>
      </c>
    </row>
    <row r="350" spans="1:23" ht="15.75" thickBot="1" x14ac:dyDescent="0.3">
      <c r="A350" s="197"/>
      <c r="B350" s="201"/>
      <c r="C350" s="203"/>
      <c r="D350" s="205"/>
      <c r="E350" s="205"/>
      <c r="F350" s="199"/>
      <c r="G350" s="199"/>
      <c r="H350" s="199"/>
      <c r="I350" s="199"/>
      <c r="J350" s="199"/>
      <c r="K350" s="199"/>
      <c r="L350" s="39"/>
      <c r="M350" s="199"/>
      <c r="N350" s="40">
        <v>43921</v>
      </c>
      <c r="O350" s="39">
        <v>8095428</v>
      </c>
      <c r="P350" s="39">
        <v>171491.8</v>
      </c>
      <c r="Q350" s="39">
        <f>Q349-P350</f>
        <v>0</v>
      </c>
      <c r="R350" s="40"/>
      <c r="S350" s="39"/>
      <c r="T350" s="39"/>
      <c r="U350" s="39"/>
      <c r="V350" s="212"/>
      <c r="W350" s="208"/>
    </row>
    <row r="351" spans="1:23" ht="26.25" thickBot="1" x14ac:dyDescent="0.3">
      <c r="A351" s="51" t="s">
        <v>29</v>
      </c>
      <c r="B351" s="52">
        <v>949</v>
      </c>
      <c r="C351" s="53">
        <v>43800</v>
      </c>
      <c r="D351" s="54">
        <v>43833</v>
      </c>
      <c r="E351" s="54" t="s">
        <v>32</v>
      </c>
      <c r="F351" s="55">
        <v>262320</v>
      </c>
      <c r="G351" s="55"/>
      <c r="H351" s="55"/>
      <c r="I351" s="55"/>
      <c r="J351" s="55">
        <f t="shared" si="32"/>
        <v>262320</v>
      </c>
      <c r="K351" s="55">
        <v>5246.4000000000005</v>
      </c>
      <c r="L351" s="55"/>
      <c r="M351" s="55">
        <f t="shared" si="33"/>
        <v>257073.6</v>
      </c>
      <c r="N351" s="54">
        <v>43921</v>
      </c>
      <c r="O351" s="55">
        <v>8095428</v>
      </c>
      <c r="P351" s="55">
        <v>257073.6</v>
      </c>
      <c r="Q351" s="55">
        <f t="shared" si="28"/>
        <v>0</v>
      </c>
      <c r="R351" s="54"/>
      <c r="S351" s="55"/>
      <c r="T351" s="55"/>
      <c r="U351" s="55"/>
      <c r="V351" s="68">
        <f>V349+Q350</f>
        <v>0</v>
      </c>
      <c r="W351" s="90" t="s">
        <v>44</v>
      </c>
    </row>
    <row r="352" spans="1:23" ht="25.5" customHeight="1" x14ac:dyDescent="0.25">
      <c r="A352" s="196" t="s">
        <v>29</v>
      </c>
      <c r="B352" s="200">
        <v>1175</v>
      </c>
      <c r="C352" s="202">
        <v>43831</v>
      </c>
      <c r="D352" s="204">
        <v>43864</v>
      </c>
      <c r="E352" s="204" t="s">
        <v>32</v>
      </c>
      <c r="F352" s="198">
        <v>105000</v>
      </c>
      <c r="G352" s="198">
        <v>31600</v>
      </c>
      <c r="H352" s="198"/>
      <c r="I352" s="198"/>
      <c r="J352" s="198">
        <f>F352-H352-G352-I352</f>
        <v>73400</v>
      </c>
      <c r="K352" s="198">
        <v>2100</v>
      </c>
      <c r="L352" s="37"/>
      <c r="M352" s="198">
        <f>J352-K352-L352</f>
        <v>71300</v>
      </c>
      <c r="N352" s="38">
        <v>43903</v>
      </c>
      <c r="O352" s="37">
        <v>54980</v>
      </c>
      <c r="P352" s="37">
        <v>27094</v>
      </c>
      <c r="Q352" s="37">
        <f t="shared" si="28"/>
        <v>44206</v>
      </c>
      <c r="R352" s="38"/>
      <c r="S352" s="37"/>
      <c r="T352" s="37"/>
      <c r="U352" s="37"/>
      <c r="V352" s="211">
        <f>V351+Q353</f>
        <v>0</v>
      </c>
      <c r="W352" s="208" t="s">
        <v>44</v>
      </c>
    </row>
    <row r="353" spans="1:23" ht="15.75" thickBot="1" x14ac:dyDescent="0.3">
      <c r="A353" s="197"/>
      <c r="B353" s="201"/>
      <c r="C353" s="203"/>
      <c r="D353" s="205"/>
      <c r="E353" s="205"/>
      <c r="F353" s="199"/>
      <c r="G353" s="199"/>
      <c r="H353" s="199"/>
      <c r="I353" s="199"/>
      <c r="J353" s="199"/>
      <c r="K353" s="199"/>
      <c r="L353" s="39"/>
      <c r="M353" s="199"/>
      <c r="N353" s="40">
        <v>43950</v>
      </c>
      <c r="O353" s="39">
        <v>5281427</v>
      </c>
      <c r="P353" s="39">
        <v>44206</v>
      </c>
      <c r="Q353" s="39">
        <f>Q352-P353</f>
        <v>0</v>
      </c>
      <c r="R353" s="40"/>
      <c r="S353" s="39"/>
      <c r="T353" s="39"/>
      <c r="U353" s="39"/>
      <c r="V353" s="212"/>
      <c r="W353" s="208"/>
    </row>
    <row r="354" spans="1:23" x14ac:dyDescent="0.25">
      <c r="A354" s="196" t="s">
        <v>29</v>
      </c>
      <c r="B354" s="200">
        <v>1179</v>
      </c>
      <c r="C354" s="202">
        <v>43831</v>
      </c>
      <c r="D354" s="204">
        <v>43864</v>
      </c>
      <c r="E354" s="204" t="s">
        <v>40</v>
      </c>
      <c r="F354" s="198">
        <v>1033120</v>
      </c>
      <c r="G354" s="198"/>
      <c r="H354" s="198"/>
      <c r="I354" s="198"/>
      <c r="J354" s="198">
        <f>F354-G354-H354-I354</f>
        <v>1033120</v>
      </c>
      <c r="K354" s="198">
        <v>20662.400000000001</v>
      </c>
      <c r="L354" s="37"/>
      <c r="M354" s="198">
        <f>J354-K354-L354</f>
        <v>1012457.6</v>
      </c>
      <c r="N354" s="95">
        <v>43903</v>
      </c>
      <c r="O354" s="37">
        <v>54980</v>
      </c>
      <c r="P354" s="37">
        <v>27886</v>
      </c>
      <c r="Q354" s="37">
        <v>984571.6</v>
      </c>
      <c r="R354" s="95"/>
      <c r="S354" s="37"/>
      <c r="T354" s="37"/>
      <c r="U354" s="37"/>
      <c r="V354" s="211">
        <f>V352+Q355</f>
        <v>82907.599999999977</v>
      </c>
      <c r="W354" s="208" t="s">
        <v>16</v>
      </c>
    </row>
    <row r="355" spans="1:23" ht="25.5" customHeight="1" thickBot="1" x14ac:dyDescent="0.3">
      <c r="A355" s="197"/>
      <c r="B355" s="201"/>
      <c r="C355" s="203"/>
      <c r="D355" s="205"/>
      <c r="E355" s="205"/>
      <c r="F355" s="199"/>
      <c r="G355" s="199"/>
      <c r="H355" s="199"/>
      <c r="I355" s="199"/>
      <c r="J355" s="199"/>
      <c r="K355" s="199"/>
      <c r="L355" s="39"/>
      <c r="M355" s="199"/>
      <c r="N355" s="96">
        <v>43950</v>
      </c>
      <c r="O355" s="39">
        <v>5281427</v>
      </c>
      <c r="P355" s="39">
        <v>901664</v>
      </c>
      <c r="Q355" s="39">
        <f>Q354-P355</f>
        <v>82907.599999999977</v>
      </c>
      <c r="R355" s="96"/>
      <c r="S355" s="39"/>
      <c r="T355" s="39"/>
      <c r="U355" s="39"/>
      <c r="V355" s="212"/>
      <c r="W355" s="208"/>
    </row>
    <row r="356" spans="1:23" ht="26.25" thickBot="1" x14ac:dyDescent="0.3">
      <c r="A356" s="100" t="s">
        <v>29</v>
      </c>
      <c r="B356" s="52">
        <v>1180</v>
      </c>
      <c r="C356" s="53">
        <v>43831</v>
      </c>
      <c r="D356" s="54">
        <v>43864</v>
      </c>
      <c r="E356" s="54" t="s">
        <v>32</v>
      </c>
      <c r="F356" s="55">
        <v>4420790</v>
      </c>
      <c r="G356" s="55"/>
      <c r="H356" s="55">
        <v>138115</v>
      </c>
      <c r="I356" s="55"/>
      <c r="J356" s="55">
        <f t="shared" si="32"/>
        <v>4282675</v>
      </c>
      <c r="K356" s="55">
        <v>88415.8</v>
      </c>
      <c r="L356" s="55"/>
      <c r="M356" s="55">
        <f t="shared" si="33"/>
        <v>4194259.2</v>
      </c>
      <c r="N356" s="54">
        <v>43950</v>
      </c>
      <c r="O356" s="55">
        <v>5281427</v>
      </c>
      <c r="P356" s="55">
        <v>4194259.2</v>
      </c>
      <c r="Q356" s="55">
        <f t="shared" si="28"/>
        <v>0</v>
      </c>
      <c r="R356" s="54"/>
      <c r="S356" s="55"/>
      <c r="T356" s="55"/>
      <c r="U356" s="55"/>
      <c r="V356" s="68">
        <f>V354+Q356</f>
        <v>82907.599999999977</v>
      </c>
      <c r="W356" s="90" t="s">
        <v>44</v>
      </c>
    </row>
    <row r="357" spans="1:23" ht="26.25" thickBot="1" x14ac:dyDescent="0.3">
      <c r="A357" s="100" t="s">
        <v>29</v>
      </c>
      <c r="B357" s="52">
        <v>1181</v>
      </c>
      <c r="C357" s="53">
        <v>43831</v>
      </c>
      <c r="D357" s="54">
        <v>43864</v>
      </c>
      <c r="E357" s="54" t="s">
        <v>32</v>
      </c>
      <c r="F357" s="55">
        <v>856930</v>
      </c>
      <c r="G357" s="55"/>
      <c r="H357" s="55">
        <v>35200</v>
      </c>
      <c r="I357" s="55"/>
      <c r="J357" s="55">
        <f t="shared" si="32"/>
        <v>821730</v>
      </c>
      <c r="K357" s="55">
        <v>17138.599999999999</v>
      </c>
      <c r="L357" s="55"/>
      <c r="M357" s="55">
        <f t="shared" si="33"/>
        <v>804591.4</v>
      </c>
      <c r="N357" s="54">
        <v>43934</v>
      </c>
      <c r="O357" s="55">
        <v>804591</v>
      </c>
      <c r="P357" s="55">
        <v>804591.4</v>
      </c>
      <c r="Q357" s="55">
        <f>M357-P357</f>
        <v>0</v>
      </c>
      <c r="R357" s="54"/>
      <c r="S357" s="55"/>
      <c r="T357" s="55"/>
      <c r="U357" s="55"/>
      <c r="V357" s="68">
        <f>V356+Q357</f>
        <v>82907.599999999977</v>
      </c>
      <c r="W357" s="90" t="s">
        <v>44</v>
      </c>
    </row>
    <row r="358" spans="1:23" ht="39" thickBot="1" x14ac:dyDescent="0.3">
      <c r="A358" s="100" t="s">
        <v>29</v>
      </c>
      <c r="B358" s="98">
        <v>1285</v>
      </c>
      <c r="C358" s="99">
        <v>43862</v>
      </c>
      <c r="D358" s="97">
        <v>43893</v>
      </c>
      <c r="E358" s="97" t="s">
        <v>13</v>
      </c>
      <c r="F358" s="64">
        <v>9123445</v>
      </c>
      <c r="G358" s="64"/>
      <c r="H358" s="64">
        <v>435946</v>
      </c>
      <c r="I358" s="64"/>
      <c r="J358" s="55">
        <f t="shared" si="32"/>
        <v>8687499</v>
      </c>
      <c r="K358" s="64">
        <v>182468.9</v>
      </c>
      <c r="L358" s="64"/>
      <c r="M358" s="55">
        <f t="shared" si="33"/>
        <v>8505030.0999999996</v>
      </c>
      <c r="N358" s="97">
        <v>43978</v>
      </c>
      <c r="O358" s="64">
        <v>19469096</v>
      </c>
      <c r="P358" s="64">
        <v>8106778</v>
      </c>
      <c r="Q358" s="55">
        <v>398252.1</v>
      </c>
      <c r="R358" s="97"/>
      <c r="S358" s="64"/>
      <c r="T358" s="64"/>
      <c r="U358" s="64"/>
      <c r="V358" s="68">
        <f>V357+Q358</f>
        <v>481159.69999999995</v>
      </c>
      <c r="W358" s="93" t="s">
        <v>16</v>
      </c>
    </row>
    <row r="359" spans="1:23" ht="25.5" customHeight="1" x14ac:dyDescent="0.25">
      <c r="A359" s="196" t="s">
        <v>29</v>
      </c>
      <c r="B359" s="200">
        <v>1286</v>
      </c>
      <c r="C359" s="202">
        <v>43862</v>
      </c>
      <c r="D359" s="204">
        <v>43893</v>
      </c>
      <c r="E359" s="204" t="s">
        <v>32</v>
      </c>
      <c r="F359" s="198">
        <v>3171950</v>
      </c>
      <c r="G359" s="198">
        <v>58900</v>
      </c>
      <c r="H359" s="198">
        <v>41200</v>
      </c>
      <c r="I359" s="198"/>
      <c r="J359" s="198">
        <f t="shared" si="32"/>
        <v>3071850</v>
      </c>
      <c r="K359" s="198">
        <v>63439</v>
      </c>
      <c r="L359" s="37"/>
      <c r="M359" s="198">
        <f t="shared" si="33"/>
        <v>3008411</v>
      </c>
      <c r="N359" s="38">
        <v>43971</v>
      </c>
      <c r="O359" s="37">
        <v>447646</v>
      </c>
      <c r="P359" s="37">
        <v>361044</v>
      </c>
      <c r="Q359" s="37">
        <f t="shared" si="28"/>
        <v>2647367</v>
      </c>
      <c r="R359" s="38"/>
      <c r="S359" s="37"/>
      <c r="T359" s="37"/>
      <c r="U359" s="37"/>
      <c r="V359" s="211">
        <f>V358+Q360</f>
        <v>481159.69999999995</v>
      </c>
      <c r="W359" s="208" t="s">
        <v>44</v>
      </c>
    </row>
    <row r="360" spans="1:23" ht="15.75" thickBot="1" x14ac:dyDescent="0.3">
      <c r="A360" s="197"/>
      <c r="B360" s="201"/>
      <c r="C360" s="203"/>
      <c r="D360" s="205"/>
      <c r="E360" s="205"/>
      <c r="F360" s="199"/>
      <c r="G360" s="199"/>
      <c r="H360" s="199"/>
      <c r="I360" s="199"/>
      <c r="J360" s="199"/>
      <c r="K360" s="199"/>
      <c r="L360" s="39"/>
      <c r="M360" s="199"/>
      <c r="N360" s="40">
        <v>43978</v>
      </c>
      <c r="O360" s="39">
        <v>19469096</v>
      </c>
      <c r="P360" s="39">
        <v>2647367</v>
      </c>
      <c r="Q360" s="39">
        <f>P360-Q359</f>
        <v>0</v>
      </c>
      <c r="R360" s="40"/>
      <c r="S360" s="39"/>
      <c r="T360" s="39"/>
      <c r="U360" s="39"/>
      <c r="V360" s="212"/>
      <c r="W360" s="208"/>
    </row>
    <row r="361" spans="1:23" ht="25.5" customHeight="1" x14ac:dyDescent="0.25">
      <c r="A361" s="196" t="s">
        <v>29</v>
      </c>
      <c r="B361" s="200">
        <v>1288</v>
      </c>
      <c r="C361" s="202">
        <v>43862</v>
      </c>
      <c r="D361" s="204">
        <v>43893</v>
      </c>
      <c r="E361" s="204" t="s">
        <v>32</v>
      </c>
      <c r="F361" s="198">
        <v>280000</v>
      </c>
      <c r="G361" s="198">
        <v>46500</v>
      </c>
      <c r="H361" s="198"/>
      <c r="I361" s="198"/>
      <c r="J361" s="198">
        <f t="shared" si="32"/>
        <v>233500</v>
      </c>
      <c r="K361" s="198">
        <v>5600</v>
      </c>
      <c r="L361" s="37"/>
      <c r="M361" s="198">
        <f t="shared" si="33"/>
        <v>227900</v>
      </c>
      <c r="N361" s="38">
        <v>43950</v>
      </c>
      <c r="O361" s="37">
        <v>5281427</v>
      </c>
      <c r="P361" s="37">
        <v>141298</v>
      </c>
      <c r="Q361" s="37">
        <f t="shared" si="28"/>
        <v>86602</v>
      </c>
      <c r="R361" s="38"/>
      <c r="S361" s="37"/>
      <c r="T361" s="37"/>
      <c r="U361" s="37"/>
      <c r="V361" s="211">
        <f>V359+Q362</f>
        <v>481159.69999999995</v>
      </c>
      <c r="W361" s="208" t="s">
        <v>44</v>
      </c>
    </row>
    <row r="362" spans="1:23" ht="15.75" thickBot="1" x14ac:dyDescent="0.3">
      <c r="A362" s="197"/>
      <c r="B362" s="201"/>
      <c r="C362" s="203"/>
      <c r="D362" s="205"/>
      <c r="E362" s="205"/>
      <c r="F362" s="199"/>
      <c r="G362" s="199"/>
      <c r="H362" s="199"/>
      <c r="I362" s="199"/>
      <c r="J362" s="199"/>
      <c r="K362" s="199"/>
      <c r="L362" s="39"/>
      <c r="M362" s="199"/>
      <c r="N362" s="40">
        <v>43971</v>
      </c>
      <c r="O362" s="39">
        <v>447646</v>
      </c>
      <c r="P362" s="39">
        <v>86602</v>
      </c>
      <c r="Q362" s="39">
        <f>P362-Q361</f>
        <v>0</v>
      </c>
      <c r="R362" s="40"/>
      <c r="S362" s="39"/>
      <c r="T362" s="39"/>
      <c r="U362" s="39"/>
      <c r="V362" s="212"/>
      <c r="W362" s="208"/>
    </row>
    <row r="363" spans="1:23" ht="26.25" thickBot="1" x14ac:dyDescent="0.3">
      <c r="A363" s="51" t="s">
        <v>29</v>
      </c>
      <c r="B363" s="52">
        <v>1290</v>
      </c>
      <c r="C363" s="53">
        <v>43862</v>
      </c>
      <c r="D363" s="54">
        <v>43893</v>
      </c>
      <c r="E363" s="54" t="s">
        <v>32</v>
      </c>
      <c r="F363" s="55">
        <v>304620</v>
      </c>
      <c r="G363" s="55"/>
      <c r="H363" s="55">
        <v>11000</v>
      </c>
      <c r="I363" s="55"/>
      <c r="J363" s="55">
        <f t="shared" si="32"/>
        <v>293620</v>
      </c>
      <c r="K363" s="55">
        <v>6092.4000000000005</v>
      </c>
      <c r="L363" s="55"/>
      <c r="M363" s="55">
        <f t="shared" si="33"/>
        <v>287527.59999999998</v>
      </c>
      <c r="N363" s="54">
        <v>43963</v>
      </c>
      <c r="O363" s="55">
        <v>287528</v>
      </c>
      <c r="P363" s="55">
        <v>287527.59999999998</v>
      </c>
      <c r="Q363" s="55">
        <f t="shared" si="28"/>
        <v>0</v>
      </c>
      <c r="R363" s="54"/>
      <c r="S363" s="55"/>
      <c r="T363" s="55"/>
      <c r="U363" s="55"/>
      <c r="V363" s="68">
        <f>V361+Q363</f>
        <v>481159.69999999995</v>
      </c>
      <c r="W363" s="90" t="s">
        <v>44</v>
      </c>
    </row>
    <row r="364" spans="1:23" ht="15.75" thickBot="1" x14ac:dyDescent="0.3">
      <c r="A364" s="51" t="s">
        <v>29</v>
      </c>
      <c r="B364" s="52">
        <v>1450</v>
      </c>
      <c r="C364" s="53">
        <v>43891</v>
      </c>
      <c r="D364" s="54">
        <v>43937</v>
      </c>
      <c r="E364" s="54" t="s">
        <v>14</v>
      </c>
      <c r="F364" s="55">
        <v>70000</v>
      </c>
      <c r="G364" s="55">
        <v>33500</v>
      </c>
      <c r="H364" s="55">
        <v>0</v>
      </c>
      <c r="I364" s="55"/>
      <c r="J364" s="55">
        <f t="shared" si="32"/>
        <v>36500</v>
      </c>
      <c r="K364" s="55">
        <v>1400</v>
      </c>
      <c r="L364" s="55"/>
      <c r="M364" s="55">
        <f t="shared" si="33"/>
        <v>35100</v>
      </c>
      <c r="N364" s="54">
        <v>43978</v>
      </c>
      <c r="O364" s="55">
        <v>19469096</v>
      </c>
      <c r="P364" s="55">
        <v>21762</v>
      </c>
      <c r="Q364" s="55">
        <f>M364-P364</f>
        <v>13338</v>
      </c>
      <c r="R364" s="54"/>
      <c r="S364" s="55"/>
      <c r="T364" s="55"/>
      <c r="U364" s="55"/>
      <c r="V364" s="68">
        <f t="shared" ref="V364:V370" si="37">V363+Q364</f>
        <v>494497.69999999995</v>
      </c>
      <c r="W364" s="90" t="s">
        <v>37</v>
      </c>
    </row>
    <row r="365" spans="1:23" ht="15.75" thickBot="1" x14ac:dyDescent="0.3">
      <c r="A365" s="51" t="s">
        <v>29</v>
      </c>
      <c r="B365" s="52">
        <v>1451</v>
      </c>
      <c r="C365" s="53">
        <v>43891</v>
      </c>
      <c r="D365" s="54">
        <v>43937</v>
      </c>
      <c r="E365" s="54" t="s">
        <v>14</v>
      </c>
      <c r="F365" s="55">
        <v>152310</v>
      </c>
      <c r="G365" s="55">
        <v>0</v>
      </c>
      <c r="H365" s="55">
        <v>0</v>
      </c>
      <c r="I365" s="55"/>
      <c r="J365" s="55">
        <f t="shared" si="32"/>
        <v>152310</v>
      </c>
      <c r="K365" s="55">
        <v>3046.2000000000003</v>
      </c>
      <c r="L365" s="55"/>
      <c r="M365" s="55">
        <f t="shared" si="33"/>
        <v>149263.79999999999</v>
      </c>
      <c r="N365" s="54"/>
      <c r="O365" s="55"/>
      <c r="P365" s="55"/>
      <c r="Q365" s="55">
        <f>M365-P365</f>
        <v>149263.79999999999</v>
      </c>
      <c r="R365" s="54"/>
      <c r="S365" s="55"/>
      <c r="T365" s="55"/>
      <c r="U365" s="55"/>
      <c r="V365" s="68">
        <f t="shared" si="37"/>
        <v>643761.5</v>
      </c>
      <c r="W365" s="90" t="s">
        <v>37</v>
      </c>
    </row>
    <row r="366" spans="1:23" ht="26.25" thickBot="1" x14ac:dyDescent="0.3">
      <c r="A366" s="51" t="s">
        <v>29</v>
      </c>
      <c r="B366" s="52">
        <v>1452</v>
      </c>
      <c r="C366" s="53">
        <v>43891</v>
      </c>
      <c r="D366" s="54">
        <v>43937</v>
      </c>
      <c r="E366" s="54" t="s">
        <v>32</v>
      </c>
      <c r="F366" s="55">
        <v>7503215</v>
      </c>
      <c r="G366" s="55">
        <v>25400</v>
      </c>
      <c r="H366" s="55">
        <v>197900</v>
      </c>
      <c r="I366" s="55"/>
      <c r="J366" s="55">
        <f t="shared" si="32"/>
        <v>7279915</v>
      </c>
      <c r="K366" s="55">
        <v>150064.30000000002</v>
      </c>
      <c r="L366" s="55"/>
      <c r="M366" s="55">
        <f t="shared" si="33"/>
        <v>7129850.7000000002</v>
      </c>
      <c r="N366" s="54">
        <v>43978</v>
      </c>
      <c r="O366" s="55">
        <v>19469096</v>
      </c>
      <c r="P366" s="55">
        <v>7129850.7000000002</v>
      </c>
      <c r="Q366" s="55">
        <f t="shared" si="28"/>
        <v>0</v>
      </c>
      <c r="R366" s="54"/>
      <c r="S366" s="55"/>
      <c r="T366" s="55"/>
      <c r="U366" s="55"/>
      <c r="V366" s="67">
        <f t="shared" si="37"/>
        <v>643761.5</v>
      </c>
      <c r="W366" s="90" t="s">
        <v>43</v>
      </c>
    </row>
    <row r="367" spans="1:23" ht="15.75" thickBot="1" x14ac:dyDescent="0.3">
      <c r="A367" s="51" t="s">
        <v>29</v>
      </c>
      <c r="B367" s="52">
        <v>1453</v>
      </c>
      <c r="C367" s="53">
        <v>43891</v>
      </c>
      <c r="D367" s="54">
        <v>43937</v>
      </c>
      <c r="E367" s="54" t="s">
        <v>14</v>
      </c>
      <c r="F367" s="55">
        <v>2025790</v>
      </c>
      <c r="G367" s="55">
        <v>93700</v>
      </c>
      <c r="H367" s="55">
        <v>0</v>
      </c>
      <c r="I367" s="55"/>
      <c r="J367" s="55">
        <f t="shared" si="32"/>
        <v>1932090</v>
      </c>
      <c r="K367" s="55">
        <v>40515.800000000003</v>
      </c>
      <c r="L367" s="55"/>
      <c r="M367" s="55">
        <f t="shared" si="33"/>
        <v>1891574.2</v>
      </c>
      <c r="N367" s="54">
        <v>43978</v>
      </c>
      <c r="O367" s="55">
        <v>19469096</v>
      </c>
      <c r="P367" s="55">
        <v>1563050</v>
      </c>
      <c r="Q367" s="55">
        <f t="shared" si="28"/>
        <v>328524.19999999995</v>
      </c>
      <c r="R367" s="54"/>
      <c r="S367" s="55"/>
      <c r="T367" s="55"/>
      <c r="U367" s="55"/>
      <c r="V367" s="67">
        <f t="shared" si="37"/>
        <v>972285.7</v>
      </c>
      <c r="W367" s="90" t="s">
        <v>37</v>
      </c>
    </row>
    <row r="368" spans="1:23" ht="15.75" thickBot="1" x14ac:dyDescent="0.3">
      <c r="A368" s="51" t="s">
        <v>29</v>
      </c>
      <c r="B368" s="52">
        <v>1548</v>
      </c>
      <c r="C368" s="53">
        <v>43952</v>
      </c>
      <c r="D368" s="54">
        <v>43984</v>
      </c>
      <c r="E368" s="54" t="s">
        <v>14</v>
      </c>
      <c r="F368" s="55">
        <v>2303080</v>
      </c>
      <c r="G368" s="55"/>
      <c r="H368" s="55">
        <v>40600</v>
      </c>
      <c r="I368" s="55"/>
      <c r="J368" s="55">
        <f t="shared" si="32"/>
        <v>2262480</v>
      </c>
      <c r="K368" s="55">
        <v>46061.599999999999</v>
      </c>
      <c r="L368" s="55"/>
      <c r="M368" s="55">
        <f t="shared" si="33"/>
        <v>2216418.4</v>
      </c>
      <c r="N368" s="54"/>
      <c r="O368" s="55"/>
      <c r="P368" s="55"/>
      <c r="Q368" s="55">
        <f t="shared" si="28"/>
        <v>2216418.4</v>
      </c>
      <c r="R368" s="54"/>
      <c r="S368" s="55"/>
      <c r="T368" s="55"/>
      <c r="U368" s="55"/>
      <c r="V368" s="67">
        <f t="shared" si="37"/>
        <v>3188704.0999999996</v>
      </c>
      <c r="W368" s="90" t="s">
        <v>37</v>
      </c>
    </row>
    <row r="369" spans="1:23" ht="15.75" thickBot="1" x14ac:dyDescent="0.3">
      <c r="A369" s="51" t="s">
        <v>29</v>
      </c>
      <c r="B369" s="52">
        <v>1551</v>
      </c>
      <c r="C369" s="53">
        <v>43952</v>
      </c>
      <c r="D369" s="54">
        <v>43984</v>
      </c>
      <c r="E369" s="54" t="s">
        <v>14</v>
      </c>
      <c r="F369" s="55">
        <v>409620</v>
      </c>
      <c r="G369" s="55">
        <v>12300</v>
      </c>
      <c r="H369" s="55">
        <v>13400</v>
      </c>
      <c r="I369" s="55"/>
      <c r="J369" s="55">
        <f t="shared" si="32"/>
        <v>383920</v>
      </c>
      <c r="K369" s="55">
        <v>8192.4</v>
      </c>
      <c r="L369" s="55"/>
      <c r="M369" s="55">
        <f t="shared" si="33"/>
        <v>375727.6</v>
      </c>
      <c r="N369" s="54"/>
      <c r="O369" s="55"/>
      <c r="P369" s="55"/>
      <c r="Q369" s="55">
        <f t="shared" si="28"/>
        <v>375727.6</v>
      </c>
      <c r="R369" s="54"/>
      <c r="S369" s="55"/>
      <c r="T369" s="55"/>
      <c r="U369" s="55"/>
      <c r="V369" s="66">
        <f t="shared" si="37"/>
        <v>3564431.6999999997</v>
      </c>
      <c r="W369" s="90" t="s">
        <v>37</v>
      </c>
    </row>
    <row r="370" spans="1:23" ht="15.75" thickBot="1" x14ac:dyDescent="0.3">
      <c r="A370" s="51" t="s">
        <v>29</v>
      </c>
      <c r="B370" s="52">
        <v>1552</v>
      </c>
      <c r="C370" s="53">
        <v>43952</v>
      </c>
      <c r="D370" s="54">
        <v>43984</v>
      </c>
      <c r="E370" s="54" t="s">
        <v>14</v>
      </c>
      <c r="F370" s="55">
        <v>110010</v>
      </c>
      <c r="G370" s="55"/>
      <c r="H370" s="55"/>
      <c r="I370" s="55"/>
      <c r="J370" s="55">
        <f t="shared" si="32"/>
        <v>110010</v>
      </c>
      <c r="K370" s="55">
        <v>2200.2000000000003</v>
      </c>
      <c r="L370" s="55"/>
      <c r="M370" s="55">
        <f t="shared" si="33"/>
        <v>107809.8</v>
      </c>
      <c r="N370" s="54"/>
      <c r="O370" s="55"/>
      <c r="P370" s="55"/>
      <c r="Q370" s="55">
        <f t="shared" si="28"/>
        <v>107809.8</v>
      </c>
      <c r="R370" s="54"/>
      <c r="S370" s="55"/>
      <c r="T370" s="55"/>
      <c r="U370" s="55"/>
      <c r="V370" s="66">
        <f t="shared" si="37"/>
        <v>3672241.4999999995</v>
      </c>
      <c r="W370" s="92" t="s">
        <v>37</v>
      </c>
    </row>
    <row r="371" spans="1:23" ht="15" customHeight="1" x14ac:dyDescent="0.25">
      <c r="A371" s="218" t="s">
        <v>15</v>
      </c>
      <c r="B371" s="219"/>
      <c r="C371" s="219"/>
      <c r="D371" s="219"/>
      <c r="E371" s="219"/>
      <c r="F371" s="219"/>
      <c r="G371" s="219"/>
      <c r="H371" s="219"/>
      <c r="I371" s="219"/>
      <c r="J371" s="219"/>
      <c r="K371" s="219"/>
      <c r="L371" s="219"/>
      <c r="M371" s="219"/>
      <c r="N371" s="219"/>
      <c r="O371" s="219"/>
      <c r="P371" s="220"/>
      <c r="Q371" s="43">
        <f>Q364+Q365+Q367+Q368+Q369+Q370+Q358+Q355</f>
        <v>3672241.5</v>
      </c>
      <c r="R371" s="44"/>
      <c r="S371" s="44"/>
      <c r="T371" s="44"/>
      <c r="U371" s="44"/>
      <c r="V371" s="45">
        <f>Q371/$Q$371</f>
        <v>1</v>
      </c>
    </row>
    <row r="372" spans="1:23" ht="15.75" customHeight="1" x14ac:dyDescent="0.25">
      <c r="A372" s="221" t="s">
        <v>16</v>
      </c>
      <c r="B372" s="222"/>
      <c r="C372" s="222"/>
      <c r="D372" s="222"/>
      <c r="E372" s="222"/>
      <c r="F372" s="222"/>
      <c r="G372" s="222"/>
      <c r="H372" s="222"/>
      <c r="I372" s="222"/>
      <c r="J372" s="222"/>
      <c r="K372" s="222"/>
      <c r="L372" s="222"/>
      <c r="M372" s="222"/>
      <c r="N372" s="222"/>
      <c r="O372" s="222"/>
      <c r="P372" s="223"/>
      <c r="Q372" s="21">
        <f>Q358+Q355</f>
        <v>481159.69999999995</v>
      </c>
      <c r="R372" s="28"/>
      <c r="S372" s="28"/>
      <c r="T372" s="28"/>
      <c r="U372" s="28"/>
      <c r="V372" s="22">
        <f t="shared" ref="V372:V373" si="38">Q372/$Q$371</f>
        <v>0.13102615936342965</v>
      </c>
    </row>
    <row r="373" spans="1:23" ht="15.75" customHeight="1" x14ac:dyDescent="0.25">
      <c r="A373" s="23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5" t="s">
        <v>17</v>
      </c>
      <c r="Q373" s="26">
        <f>Q364+Q365+Q367+Q368+Q369+Q370</f>
        <v>3191081.8</v>
      </c>
      <c r="R373" s="29"/>
      <c r="S373" s="29"/>
      <c r="T373" s="29"/>
      <c r="U373" s="29"/>
      <c r="V373" s="27">
        <f t="shared" si="38"/>
        <v>0.86897384063657024</v>
      </c>
    </row>
    <row r="375" spans="1:23" ht="16.5" x14ac:dyDescent="0.25">
      <c r="A375" s="1" t="s">
        <v>18</v>
      </c>
      <c r="B375" s="2"/>
      <c r="C375" s="2"/>
    </row>
    <row r="376" spans="1:23" ht="16.5" x14ac:dyDescent="0.25">
      <c r="A376" s="1"/>
      <c r="B376" s="2"/>
      <c r="C376" s="2"/>
    </row>
    <row r="377" spans="1:23" ht="16.5" x14ac:dyDescent="0.3">
      <c r="A377" s="3"/>
      <c r="B377" s="2"/>
      <c r="C377" s="2"/>
      <c r="P377">
        <v>20662.400000000001</v>
      </c>
    </row>
    <row r="378" spans="1:23" ht="16.5" x14ac:dyDescent="0.25">
      <c r="A378" s="1"/>
      <c r="B378" s="2"/>
      <c r="C378" s="2"/>
      <c r="P378">
        <v>182468.9</v>
      </c>
    </row>
    <row r="379" spans="1:23" ht="16.5" x14ac:dyDescent="0.25">
      <c r="A379" s="4" t="s">
        <v>19</v>
      </c>
      <c r="B379" s="2"/>
      <c r="C379" s="2"/>
    </row>
    <row r="380" spans="1:23" ht="16.5" x14ac:dyDescent="0.25">
      <c r="A380" s="1" t="s">
        <v>20</v>
      </c>
      <c r="B380" s="2"/>
      <c r="C380" s="2"/>
    </row>
    <row r="381" spans="1:23" ht="16.5" x14ac:dyDescent="0.25">
      <c r="A381" s="1" t="s">
        <v>21</v>
      </c>
      <c r="B381" s="2"/>
      <c r="C381" s="2"/>
    </row>
    <row r="382" spans="1:23" x14ac:dyDescent="0.25">
      <c r="A382" s="2"/>
      <c r="B382" s="2"/>
      <c r="C382" s="2"/>
    </row>
  </sheetData>
  <mergeCells count="888">
    <mergeCell ref="V25:V26"/>
    <mergeCell ref="V30:V31"/>
    <mergeCell ref="V32:V33"/>
    <mergeCell ref="V34:V35"/>
    <mergeCell ref="V39:V40"/>
    <mergeCell ref="V9:V10"/>
    <mergeCell ref="V11:V12"/>
    <mergeCell ref="V16:V17"/>
    <mergeCell ref="V20:V21"/>
    <mergeCell ref="V23:V24"/>
    <mergeCell ref="K361:K362"/>
    <mergeCell ref="M361:M362"/>
    <mergeCell ref="A302:A303"/>
    <mergeCell ref="B302:B303"/>
    <mergeCell ref="C302:C303"/>
    <mergeCell ref="D302:D303"/>
    <mergeCell ref="E302:E303"/>
    <mergeCell ref="F302:F303"/>
    <mergeCell ref="G302:G303"/>
    <mergeCell ref="H302:H303"/>
    <mergeCell ref="I302:I303"/>
    <mergeCell ref="J302:J303"/>
    <mergeCell ref="K302:K303"/>
    <mergeCell ref="M302:M303"/>
    <mergeCell ref="F361:F362"/>
    <mergeCell ref="G361:G362"/>
    <mergeCell ref="H361:H362"/>
    <mergeCell ref="I361:I362"/>
    <mergeCell ref="J361:J362"/>
    <mergeCell ref="A361:A362"/>
    <mergeCell ref="B361:B362"/>
    <mergeCell ref="C361:C362"/>
    <mergeCell ref="D361:D362"/>
    <mergeCell ref="E361:E362"/>
    <mergeCell ref="K352:K353"/>
    <mergeCell ref="M352:M353"/>
    <mergeCell ref="A359:A360"/>
    <mergeCell ref="B359:B360"/>
    <mergeCell ref="C359:C360"/>
    <mergeCell ref="D359:D360"/>
    <mergeCell ref="E359:E360"/>
    <mergeCell ref="F359:F360"/>
    <mergeCell ref="G359:G360"/>
    <mergeCell ref="H359:H360"/>
    <mergeCell ref="I359:I360"/>
    <mergeCell ref="J359:J360"/>
    <mergeCell ref="K359:K360"/>
    <mergeCell ref="M359:M360"/>
    <mergeCell ref="F352:F353"/>
    <mergeCell ref="G352:G353"/>
    <mergeCell ref="H352:H353"/>
    <mergeCell ref="I352:I353"/>
    <mergeCell ref="J352:J353"/>
    <mergeCell ref="A352:A353"/>
    <mergeCell ref="B352:B353"/>
    <mergeCell ref="C352:C353"/>
    <mergeCell ref="D352:D353"/>
    <mergeCell ref="E352:E353"/>
    <mergeCell ref="K346:K347"/>
    <mergeCell ref="M346:M347"/>
    <mergeCell ref="A349:A350"/>
    <mergeCell ref="B349:B350"/>
    <mergeCell ref="C349:C350"/>
    <mergeCell ref="D349:D350"/>
    <mergeCell ref="E349:E350"/>
    <mergeCell ref="F349:F350"/>
    <mergeCell ref="G349:G350"/>
    <mergeCell ref="H349:H350"/>
    <mergeCell ref="I349:I350"/>
    <mergeCell ref="J349:J350"/>
    <mergeCell ref="K349:K350"/>
    <mergeCell ref="M349:M350"/>
    <mergeCell ref="F346:F347"/>
    <mergeCell ref="G346:G347"/>
    <mergeCell ref="H346:H347"/>
    <mergeCell ref="I346:I347"/>
    <mergeCell ref="J346:J347"/>
    <mergeCell ref="A346:A347"/>
    <mergeCell ref="B346:B347"/>
    <mergeCell ref="C346:C347"/>
    <mergeCell ref="D346:D347"/>
    <mergeCell ref="E346:E347"/>
    <mergeCell ref="K340:K341"/>
    <mergeCell ref="M340:M341"/>
    <mergeCell ref="A343:A344"/>
    <mergeCell ref="B343:B344"/>
    <mergeCell ref="C343:C344"/>
    <mergeCell ref="D343:D344"/>
    <mergeCell ref="E343:E344"/>
    <mergeCell ref="F343:F344"/>
    <mergeCell ref="G343:G344"/>
    <mergeCell ref="H343:H344"/>
    <mergeCell ref="I343:I344"/>
    <mergeCell ref="J343:J344"/>
    <mergeCell ref="K343:K344"/>
    <mergeCell ref="M343:M344"/>
    <mergeCell ref="F340:F341"/>
    <mergeCell ref="G340:G341"/>
    <mergeCell ref="H340:H341"/>
    <mergeCell ref="I340:I341"/>
    <mergeCell ref="J340:J341"/>
    <mergeCell ref="A340:A341"/>
    <mergeCell ref="B340:B341"/>
    <mergeCell ref="C340:C341"/>
    <mergeCell ref="D340:D341"/>
    <mergeCell ref="E340:E341"/>
    <mergeCell ref="K336:K337"/>
    <mergeCell ref="M336:M337"/>
    <mergeCell ref="A338:A339"/>
    <mergeCell ref="B338:B339"/>
    <mergeCell ref="C338:C339"/>
    <mergeCell ref="D338:D339"/>
    <mergeCell ref="E338:E339"/>
    <mergeCell ref="F338:F339"/>
    <mergeCell ref="G338:G339"/>
    <mergeCell ref="H338:H339"/>
    <mergeCell ref="I338:I339"/>
    <mergeCell ref="J338:J339"/>
    <mergeCell ref="K338:K339"/>
    <mergeCell ref="M338:M339"/>
    <mergeCell ref="F336:F337"/>
    <mergeCell ref="G336:G337"/>
    <mergeCell ref="H336:H337"/>
    <mergeCell ref="I336:I337"/>
    <mergeCell ref="J336:J337"/>
    <mergeCell ref="A336:A337"/>
    <mergeCell ref="B336:B337"/>
    <mergeCell ref="C336:C337"/>
    <mergeCell ref="D336:D337"/>
    <mergeCell ref="E336:E337"/>
    <mergeCell ref="K329:K330"/>
    <mergeCell ref="M329:M330"/>
    <mergeCell ref="A331:A332"/>
    <mergeCell ref="B331:B332"/>
    <mergeCell ref="C331:C332"/>
    <mergeCell ref="D331:D332"/>
    <mergeCell ref="E331:E332"/>
    <mergeCell ref="F331:F332"/>
    <mergeCell ref="G331:G332"/>
    <mergeCell ref="H331:H332"/>
    <mergeCell ref="I331:I332"/>
    <mergeCell ref="J331:J332"/>
    <mergeCell ref="K331:K332"/>
    <mergeCell ref="M331:M332"/>
    <mergeCell ref="F329:F330"/>
    <mergeCell ref="G329:G330"/>
    <mergeCell ref="H329:H330"/>
    <mergeCell ref="I329:I330"/>
    <mergeCell ref="J329:J330"/>
    <mergeCell ref="A329:A330"/>
    <mergeCell ref="B329:B330"/>
    <mergeCell ref="C329:C330"/>
    <mergeCell ref="D329:D330"/>
    <mergeCell ref="E329:E330"/>
    <mergeCell ref="K324:K325"/>
    <mergeCell ref="M324:M325"/>
    <mergeCell ref="A326:A327"/>
    <mergeCell ref="B326:B327"/>
    <mergeCell ref="C326:C327"/>
    <mergeCell ref="D326:D327"/>
    <mergeCell ref="E326:E327"/>
    <mergeCell ref="F326:F327"/>
    <mergeCell ref="G326:G327"/>
    <mergeCell ref="H326:H327"/>
    <mergeCell ref="I326:I327"/>
    <mergeCell ref="J326:J327"/>
    <mergeCell ref="K326:K327"/>
    <mergeCell ref="M326:M327"/>
    <mergeCell ref="F324:F325"/>
    <mergeCell ref="G324:G325"/>
    <mergeCell ref="H324:H325"/>
    <mergeCell ref="I324:I325"/>
    <mergeCell ref="J324:J325"/>
    <mergeCell ref="A324:A325"/>
    <mergeCell ref="B324:B325"/>
    <mergeCell ref="C324:C325"/>
    <mergeCell ref="D324:D325"/>
    <mergeCell ref="E324:E325"/>
    <mergeCell ref="K316:K317"/>
    <mergeCell ref="M316:M317"/>
    <mergeCell ref="A318:A319"/>
    <mergeCell ref="B318:B319"/>
    <mergeCell ref="C318:C319"/>
    <mergeCell ref="D318:D319"/>
    <mergeCell ref="E318:E319"/>
    <mergeCell ref="F318:F319"/>
    <mergeCell ref="G318:G319"/>
    <mergeCell ref="H318:H319"/>
    <mergeCell ref="I318:I319"/>
    <mergeCell ref="J318:J319"/>
    <mergeCell ref="K318:K319"/>
    <mergeCell ref="M318:M319"/>
    <mergeCell ref="F316:F317"/>
    <mergeCell ref="G316:G317"/>
    <mergeCell ref="H316:H317"/>
    <mergeCell ref="I316:I317"/>
    <mergeCell ref="J316:J317"/>
    <mergeCell ref="A316:A317"/>
    <mergeCell ref="B316:B317"/>
    <mergeCell ref="C316:C317"/>
    <mergeCell ref="D316:D317"/>
    <mergeCell ref="E316:E317"/>
    <mergeCell ref="K307:K308"/>
    <mergeCell ref="M307:M308"/>
    <mergeCell ref="A310:A311"/>
    <mergeCell ref="B310:B311"/>
    <mergeCell ref="C310:C311"/>
    <mergeCell ref="D310:D311"/>
    <mergeCell ref="E310:E311"/>
    <mergeCell ref="F310:F311"/>
    <mergeCell ref="G310:G311"/>
    <mergeCell ref="H310:H311"/>
    <mergeCell ref="I310:I311"/>
    <mergeCell ref="J310:J311"/>
    <mergeCell ref="K310:K311"/>
    <mergeCell ref="M310:M311"/>
    <mergeCell ref="F307:F308"/>
    <mergeCell ref="G307:G308"/>
    <mergeCell ref="H307:H308"/>
    <mergeCell ref="I307:I308"/>
    <mergeCell ref="J307:J308"/>
    <mergeCell ref="A307:A308"/>
    <mergeCell ref="B307:B308"/>
    <mergeCell ref="C307:C308"/>
    <mergeCell ref="D307:D308"/>
    <mergeCell ref="E307:E308"/>
    <mergeCell ref="K300:K301"/>
    <mergeCell ref="M300:M301"/>
    <mergeCell ref="A305:A306"/>
    <mergeCell ref="B305:B306"/>
    <mergeCell ref="C305:C306"/>
    <mergeCell ref="D305:D306"/>
    <mergeCell ref="E305:E306"/>
    <mergeCell ref="F305:F306"/>
    <mergeCell ref="G305:G306"/>
    <mergeCell ref="H305:H306"/>
    <mergeCell ref="I305:I306"/>
    <mergeCell ref="J305:J306"/>
    <mergeCell ref="K305:K306"/>
    <mergeCell ref="M305:M306"/>
    <mergeCell ref="F300:F301"/>
    <mergeCell ref="G300:G301"/>
    <mergeCell ref="H300:H301"/>
    <mergeCell ref="I300:I301"/>
    <mergeCell ref="J300:J301"/>
    <mergeCell ref="A300:A301"/>
    <mergeCell ref="B300:B301"/>
    <mergeCell ref="C300:C301"/>
    <mergeCell ref="D300:D301"/>
    <mergeCell ref="E300:E301"/>
    <mergeCell ref="K296:K297"/>
    <mergeCell ref="M296:M297"/>
    <mergeCell ref="A298:A299"/>
    <mergeCell ref="B298:B299"/>
    <mergeCell ref="C298:C299"/>
    <mergeCell ref="D298:D299"/>
    <mergeCell ref="E298:E299"/>
    <mergeCell ref="F298:F299"/>
    <mergeCell ref="G298:G299"/>
    <mergeCell ref="H298:H299"/>
    <mergeCell ref="I298:I299"/>
    <mergeCell ref="J298:J299"/>
    <mergeCell ref="K298:K299"/>
    <mergeCell ref="M298:M299"/>
    <mergeCell ref="F296:F297"/>
    <mergeCell ref="G296:G297"/>
    <mergeCell ref="H296:H297"/>
    <mergeCell ref="I296:I297"/>
    <mergeCell ref="J296:J297"/>
    <mergeCell ref="A296:A297"/>
    <mergeCell ref="B296:B297"/>
    <mergeCell ref="C296:C297"/>
    <mergeCell ref="D296:D297"/>
    <mergeCell ref="E296:E297"/>
    <mergeCell ref="K286:K287"/>
    <mergeCell ref="M286:M287"/>
    <mergeCell ref="A294:A295"/>
    <mergeCell ref="B294:B295"/>
    <mergeCell ref="C294:C295"/>
    <mergeCell ref="D294:D295"/>
    <mergeCell ref="E294:E295"/>
    <mergeCell ref="F294:F295"/>
    <mergeCell ref="G294:G295"/>
    <mergeCell ref="H294:H295"/>
    <mergeCell ref="I294:I295"/>
    <mergeCell ref="J294:J295"/>
    <mergeCell ref="K294:K295"/>
    <mergeCell ref="M294:M295"/>
    <mergeCell ref="F286:F287"/>
    <mergeCell ref="G286:G287"/>
    <mergeCell ref="H286:H287"/>
    <mergeCell ref="I286:I287"/>
    <mergeCell ref="J286:J287"/>
    <mergeCell ref="A286:A287"/>
    <mergeCell ref="B286:B287"/>
    <mergeCell ref="C286:C287"/>
    <mergeCell ref="D286:D287"/>
    <mergeCell ref="E286:E287"/>
    <mergeCell ref="K278:K279"/>
    <mergeCell ref="M278:M279"/>
    <mergeCell ref="A284:A285"/>
    <mergeCell ref="B284:B285"/>
    <mergeCell ref="C284:C285"/>
    <mergeCell ref="D284:D285"/>
    <mergeCell ref="E284:E285"/>
    <mergeCell ref="F284:F285"/>
    <mergeCell ref="G284:G285"/>
    <mergeCell ref="H284:H285"/>
    <mergeCell ref="I284:I285"/>
    <mergeCell ref="J284:J285"/>
    <mergeCell ref="K284:K285"/>
    <mergeCell ref="M284:M285"/>
    <mergeCell ref="F278:F279"/>
    <mergeCell ref="G278:G279"/>
    <mergeCell ref="H278:H279"/>
    <mergeCell ref="I278:I279"/>
    <mergeCell ref="J278:J279"/>
    <mergeCell ref="A278:A279"/>
    <mergeCell ref="B278:B279"/>
    <mergeCell ref="C278:C279"/>
    <mergeCell ref="D278:D279"/>
    <mergeCell ref="E278:E279"/>
    <mergeCell ref="M137:M138"/>
    <mergeCell ref="A237:A238"/>
    <mergeCell ref="B237:B238"/>
    <mergeCell ref="C237:C238"/>
    <mergeCell ref="D237:D238"/>
    <mergeCell ref="E237:E238"/>
    <mergeCell ref="F237:F238"/>
    <mergeCell ref="G237:G238"/>
    <mergeCell ref="H237:H238"/>
    <mergeCell ref="I237:I238"/>
    <mergeCell ref="J237:J238"/>
    <mergeCell ref="K237:K238"/>
    <mergeCell ref="M237:M238"/>
    <mergeCell ref="G137:G138"/>
    <mergeCell ref="H137:H138"/>
    <mergeCell ref="I137:I138"/>
    <mergeCell ref="J137:J138"/>
    <mergeCell ref="K137:K138"/>
    <mergeCell ref="B137:B138"/>
    <mergeCell ref="C137:C138"/>
    <mergeCell ref="D137:D138"/>
    <mergeCell ref="E137:E138"/>
    <mergeCell ref="F137:F138"/>
    <mergeCell ref="K147:K148"/>
    <mergeCell ref="M147:M148"/>
    <mergeCell ref="A149:A150"/>
    <mergeCell ref="B149:B150"/>
    <mergeCell ref="C149:C150"/>
    <mergeCell ref="D149:D150"/>
    <mergeCell ref="E149:E150"/>
    <mergeCell ref="F149:F150"/>
    <mergeCell ref="G149:G150"/>
    <mergeCell ref="H149:H150"/>
    <mergeCell ref="I149:I150"/>
    <mergeCell ref="J149:J150"/>
    <mergeCell ref="K149:K150"/>
    <mergeCell ref="M149:M150"/>
    <mergeCell ref="F147:F148"/>
    <mergeCell ref="G147:G148"/>
    <mergeCell ref="H147:H148"/>
    <mergeCell ref="I147:I148"/>
    <mergeCell ref="J147:J148"/>
    <mergeCell ref="A147:A148"/>
    <mergeCell ref="B147:B148"/>
    <mergeCell ref="C147:C148"/>
    <mergeCell ref="D147:D148"/>
    <mergeCell ref="E147:E148"/>
    <mergeCell ref="K142:K143"/>
    <mergeCell ref="M142:M143"/>
    <mergeCell ref="A145:A146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J145:J146"/>
    <mergeCell ref="K145:K146"/>
    <mergeCell ref="M145:M146"/>
    <mergeCell ref="F142:F143"/>
    <mergeCell ref="G142:G143"/>
    <mergeCell ref="H142:H143"/>
    <mergeCell ref="I142:I143"/>
    <mergeCell ref="J142:J143"/>
    <mergeCell ref="A142:A143"/>
    <mergeCell ref="B142:B143"/>
    <mergeCell ref="C142:C143"/>
    <mergeCell ref="D142:D143"/>
    <mergeCell ref="E142:E143"/>
    <mergeCell ref="K135:K136"/>
    <mergeCell ref="M135:M136"/>
    <mergeCell ref="A140:A141"/>
    <mergeCell ref="B140:B141"/>
    <mergeCell ref="C140:C141"/>
    <mergeCell ref="D140:D141"/>
    <mergeCell ref="E140:E141"/>
    <mergeCell ref="F140:F141"/>
    <mergeCell ref="G140:G141"/>
    <mergeCell ref="H140:H141"/>
    <mergeCell ref="I140:I141"/>
    <mergeCell ref="J140:J141"/>
    <mergeCell ref="K140:K141"/>
    <mergeCell ref="M140:M141"/>
    <mergeCell ref="A137:A138"/>
    <mergeCell ref="F135:F136"/>
    <mergeCell ref="G135:G136"/>
    <mergeCell ref="H135:H136"/>
    <mergeCell ref="I135:I136"/>
    <mergeCell ref="J135:J136"/>
    <mergeCell ref="A135:A136"/>
    <mergeCell ref="B135:B136"/>
    <mergeCell ref="C135:C136"/>
    <mergeCell ref="D135:D136"/>
    <mergeCell ref="E135:E136"/>
    <mergeCell ref="K131:K132"/>
    <mergeCell ref="M131:M132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I133:I134"/>
    <mergeCell ref="J133:J134"/>
    <mergeCell ref="K133:K134"/>
    <mergeCell ref="M133:M134"/>
    <mergeCell ref="F131:F132"/>
    <mergeCell ref="G131:G132"/>
    <mergeCell ref="H131:H132"/>
    <mergeCell ref="I131:I132"/>
    <mergeCell ref="J131:J132"/>
    <mergeCell ref="A131:A132"/>
    <mergeCell ref="B131:B132"/>
    <mergeCell ref="C131:C132"/>
    <mergeCell ref="D131:D132"/>
    <mergeCell ref="E131:E132"/>
    <mergeCell ref="K125:K126"/>
    <mergeCell ref="M125:M126"/>
    <mergeCell ref="A129:A130"/>
    <mergeCell ref="B129:B130"/>
    <mergeCell ref="C129:C130"/>
    <mergeCell ref="D129:D130"/>
    <mergeCell ref="E129:E130"/>
    <mergeCell ref="F129:F130"/>
    <mergeCell ref="G129:G130"/>
    <mergeCell ref="H129:H130"/>
    <mergeCell ref="I129:I130"/>
    <mergeCell ref="J129:J130"/>
    <mergeCell ref="K129:K130"/>
    <mergeCell ref="M129:M130"/>
    <mergeCell ref="F125:F126"/>
    <mergeCell ref="G125:G126"/>
    <mergeCell ref="H125:H126"/>
    <mergeCell ref="I125:I126"/>
    <mergeCell ref="J125:J126"/>
    <mergeCell ref="A125:A126"/>
    <mergeCell ref="B125:B126"/>
    <mergeCell ref="C125:C126"/>
    <mergeCell ref="D125:D126"/>
    <mergeCell ref="E125:E126"/>
    <mergeCell ref="K121:K122"/>
    <mergeCell ref="M121:M122"/>
    <mergeCell ref="A123:A124"/>
    <mergeCell ref="B123:B124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K123:K124"/>
    <mergeCell ref="M123:M124"/>
    <mergeCell ref="F121:F122"/>
    <mergeCell ref="G121:G122"/>
    <mergeCell ref="H121:H122"/>
    <mergeCell ref="I121:I122"/>
    <mergeCell ref="J121:J122"/>
    <mergeCell ref="A121:A122"/>
    <mergeCell ref="B121:B122"/>
    <mergeCell ref="C121:C122"/>
    <mergeCell ref="D121:D122"/>
    <mergeCell ref="E121:E122"/>
    <mergeCell ref="K117:K118"/>
    <mergeCell ref="M117:M118"/>
    <mergeCell ref="A119:A120"/>
    <mergeCell ref="B119:B120"/>
    <mergeCell ref="C119:C120"/>
    <mergeCell ref="D119:D120"/>
    <mergeCell ref="E119:E120"/>
    <mergeCell ref="F119:F120"/>
    <mergeCell ref="G119:G120"/>
    <mergeCell ref="H119:H120"/>
    <mergeCell ref="I119:I120"/>
    <mergeCell ref="J119:J120"/>
    <mergeCell ref="K119:K120"/>
    <mergeCell ref="M119:M120"/>
    <mergeCell ref="F117:F118"/>
    <mergeCell ref="G117:G118"/>
    <mergeCell ref="H117:H118"/>
    <mergeCell ref="I117:I118"/>
    <mergeCell ref="J117:J118"/>
    <mergeCell ref="A117:A118"/>
    <mergeCell ref="B117:B118"/>
    <mergeCell ref="C117:C118"/>
    <mergeCell ref="D117:D118"/>
    <mergeCell ref="E117:E118"/>
    <mergeCell ref="K95:K96"/>
    <mergeCell ref="M95:M96"/>
    <mergeCell ref="A113:A114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K113:K114"/>
    <mergeCell ref="M113:M114"/>
    <mergeCell ref="F95:F96"/>
    <mergeCell ref="G95:G96"/>
    <mergeCell ref="H95:H96"/>
    <mergeCell ref="I95:I96"/>
    <mergeCell ref="J95:J96"/>
    <mergeCell ref="A95:A96"/>
    <mergeCell ref="B95:B96"/>
    <mergeCell ref="C95:C96"/>
    <mergeCell ref="D95:D96"/>
    <mergeCell ref="E95:E96"/>
    <mergeCell ref="K91:K92"/>
    <mergeCell ref="M91:M92"/>
    <mergeCell ref="A93:A94"/>
    <mergeCell ref="B93:B94"/>
    <mergeCell ref="C93:C94"/>
    <mergeCell ref="D93:D94"/>
    <mergeCell ref="E93:E94"/>
    <mergeCell ref="F93:F94"/>
    <mergeCell ref="G93:G94"/>
    <mergeCell ref="H93:H94"/>
    <mergeCell ref="I93:I94"/>
    <mergeCell ref="J93:J94"/>
    <mergeCell ref="K93:K94"/>
    <mergeCell ref="M93:M94"/>
    <mergeCell ref="F91:F92"/>
    <mergeCell ref="G91:G92"/>
    <mergeCell ref="H91:H92"/>
    <mergeCell ref="I91:I92"/>
    <mergeCell ref="J91:J92"/>
    <mergeCell ref="A91:A92"/>
    <mergeCell ref="B91:B92"/>
    <mergeCell ref="C91:C92"/>
    <mergeCell ref="D91:D92"/>
    <mergeCell ref="E91:E92"/>
    <mergeCell ref="K87:K88"/>
    <mergeCell ref="M87:M88"/>
    <mergeCell ref="A89:A90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M89:M90"/>
    <mergeCell ref="F87:F88"/>
    <mergeCell ref="G87:G88"/>
    <mergeCell ref="H87:H88"/>
    <mergeCell ref="I87:I88"/>
    <mergeCell ref="J87:J88"/>
    <mergeCell ref="A87:A88"/>
    <mergeCell ref="B87:B88"/>
    <mergeCell ref="C87:C88"/>
    <mergeCell ref="D87:D88"/>
    <mergeCell ref="E87:E88"/>
    <mergeCell ref="K82:K83"/>
    <mergeCell ref="M82:M83"/>
    <mergeCell ref="A85:A86"/>
    <mergeCell ref="B85:B86"/>
    <mergeCell ref="C85:C86"/>
    <mergeCell ref="D85:D86"/>
    <mergeCell ref="E85:E86"/>
    <mergeCell ref="F85:F86"/>
    <mergeCell ref="G85:G86"/>
    <mergeCell ref="H85:H86"/>
    <mergeCell ref="I85:I86"/>
    <mergeCell ref="J85:J86"/>
    <mergeCell ref="K85:K86"/>
    <mergeCell ref="M85:M86"/>
    <mergeCell ref="F82:F83"/>
    <mergeCell ref="G82:G83"/>
    <mergeCell ref="H82:H83"/>
    <mergeCell ref="I82:I83"/>
    <mergeCell ref="J82:J83"/>
    <mergeCell ref="A82:A83"/>
    <mergeCell ref="B82:B83"/>
    <mergeCell ref="C82:C83"/>
    <mergeCell ref="D82:D83"/>
    <mergeCell ref="E82:E83"/>
    <mergeCell ref="K76:K77"/>
    <mergeCell ref="M76:M77"/>
    <mergeCell ref="A79:A80"/>
    <mergeCell ref="B79:B80"/>
    <mergeCell ref="C79:C80"/>
    <mergeCell ref="D79:D80"/>
    <mergeCell ref="E79:E80"/>
    <mergeCell ref="F79:F80"/>
    <mergeCell ref="G79:G80"/>
    <mergeCell ref="H79:H80"/>
    <mergeCell ref="I79:I80"/>
    <mergeCell ref="J79:J80"/>
    <mergeCell ref="K79:K80"/>
    <mergeCell ref="M79:M80"/>
    <mergeCell ref="F76:F77"/>
    <mergeCell ref="G76:G77"/>
    <mergeCell ref="H76:H77"/>
    <mergeCell ref="I76:I77"/>
    <mergeCell ref="J76:J77"/>
    <mergeCell ref="A76:A77"/>
    <mergeCell ref="B76:B77"/>
    <mergeCell ref="C76:C77"/>
    <mergeCell ref="D76:D77"/>
    <mergeCell ref="E76:E77"/>
    <mergeCell ref="K34:K35"/>
    <mergeCell ref="M34:M35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K39:K40"/>
    <mergeCell ref="M39:M40"/>
    <mergeCell ref="F34:F35"/>
    <mergeCell ref="G34:G35"/>
    <mergeCell ref="H34:H35"/>
    <mergeCell ref="I34:I35"/>
    <mergeCell ref="J34:J35"/>
    <mergeCell ref="A34:A35"/>
    <mergeCell ref="B34:B35"/>
    <mergeCell ref="C34:C35"/>
    <mergeCell ref="D34:D35"/>
    <mergeCell ref="E34:E35"/>
    <mergeCell ref="K30:K31"/>
    <mergeCell ref="M30:M31"/>
    <mergeCell ref="A32:A33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M32:M33"/>
    <mergeCell ref="F30:F31"/>
    <mergeCell ref="G30:G31"/>
    <mergeCell ref="H30:H31"/>
    <mergeCell ref="I30:I31"/>
    <mergeCell ref="J30:J31"/>
    <mergeCell ref="A30:A31"/>
    <mergeCell ref="B30:B31"/>
    <mergeCell ref="C30:C31"/>
    <mergeCell ref="D30:D31"/>
    <mergeCell ref="E30:E31"/>
    <mergeCell ref="K25:K26"/>
    <mergeCell ref="M25:M26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  <mergeCell ref="M23:M24"/>
    <mergeCell ref="F25:F26"/>
    <mergeCell ref="G25:G26"/>
    <mergeCell ref="H25:H26"/>
    <mergeCell ref="I25:I26"/>
    <mergeCell ref="J25:J26"/>
    <mergeCell ref="A25:A26"/>
    <mergeCell ref="B25:B26"/>
    <mergeCell ref="C25:C26"/>
    <mergeCell ref="D25:D26"/>
    <mergeCell ref="E25:E26"/>
    <mergeCell ref="K16:K17"/>
    <mergeCell ref="M16:M17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M20:M21"/>
    <mergeCell ref="F16:F17"/>
    <mergeCell ref="G16:G17"/>
    <mergeCell ref="H16:H17"/>
    <mergeCell ref="I16:I17"/>
    <mergeCell ref="J16:J17"/>
    <mergeCell ref="A16:A17"/>
    <mergeCell ref="B16:B17"/>
    <mergeCell ref="C16:C17"/>
    <mergeCell ref="D16:D17"/>
    <mergeCell ref="E16:E17"/>
    <mergeCell ref="J9:J10"/>
    <mergeCell ref="K9:K10"/>
    <mergeCell ref="M9:M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M11:M12"/>
    <mergeCell ref="A1:W1"/>
    <mergeCell ref="A371:P371"/>
    <mergeCell ref="A372:P372"/>
    <mergeCell ref="A6:W6"/>
    <mergeCell ref="A5:W5"/>
    <mergeCell ref="A4:W4"/>
    <mergeCell ref="A2:W2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V76:V77"/>
    <mergeCell ref="V82:V83"/>
    <mergeCell ref="V85:V86"/>
    <mergeCell ref="V87:V88"/>
    <mergeCell ref="V89:V90"/>
    <mergeCell ref="V91:V92"/>
    <mergeCell ref="V93:V94"/>
    <mergeCell ref="V95:V96"/>
    <mergeCell ref="V113:V114"/>
    <mergeCell ref="V117:V118"/>
    <mergeCell ref="V119:V120"/>
    <mergeCell ref="V121:V122"/>
    <mergeCell ref="V123:V124"/>
    <mergeCell ref="V125:V126"/>
    <mergeCell ref="W125:W126"/>
    <mergeCell ref="W117:W118"/>
    <mergeCell ref="W119:W120"/>
    <mergeCell ref="W121:W122"/>
    <mergeCell ref="W123:W124"/>
    <mergeCell ref="W113:W114"/>
    <mergeCell ref="W129:W130"/>
    <mergeCell ref="V129:V130"/>
    <mergeCell ref="V131:V132"/>
    <mergeCell ref="W131:W132"/>
    <mergeCell ref="W133:W134"/>
    <mergeCell ref="W135:W136"/>
    <mergeCell ref="W137:W138"/>
    <mergeCell ref="W140:W141"/>
    <mergeCell ref="W142:W143"/>
    <mergeCell ref="W145:W146"/>
    <mergeCell ref="W147:W148"/>
    <mergeCell ref="W149:W150"/>
    <mergeCell ref="V133:V134"/>
    <mergeCell ref="V135:V136"/>
    <mergeCell ref="V137:V138"/>
    <mergeCell ref="V140:V141"/>
    <mergeCell ref="V142:V143"/>
    <mergeCell ref="V145:V146"/>
    <mergeCell ref="V147:V148"/>
    <mergeCell ref="V149:V150"/>
    <mergeCell ref="V237:V238"/>
    <mergeCell ref="W237:W238"/>
    <mergeCell ref="V278:V279"/>
    <mergeCell ref="W278:W279"/>
    <mergeCell ref="W284:W285"/>
    <mergeCell ref="W286:W287"/>
    <mergeCell ref="V284:V285"/>
    <mergeCell ref="V286:V287"/>
    <mergeCell ref="W294:W295"/>
    <mergeCell ref="V294:V295"/>
    <mergeCell ref="W296:W297"/>
    <mergeCell ref="W298:W299"/>
    <mergeCell ref="W300:W301"/>
    <mergeCell ref="V296:V297"/>
    <mergeCell ref="V298:V299"/>
    <mergeCell ref="V300:V301"/>
    <mergeCell ref="W302:W303"/>
    <mergeCell ref="W305:W306"/>
    <mergeCell ref="W307:W308"/>
    <mergeCell ref="V302:V303"/>
    <mergeCell ref="V305:V306"/>
    <mergeCell ref="V307:V308"/>
    <mergeCell ref="V310:V311"/>
    <mergeCell ref="W310:W311"/>
    <mergeCell ref="V316:V317"/>
    <mergeCell ref="W316:W317"/>
    <mergeCell ref="W318:W319"/>
    <mergeCell ref="V318:V319"/>
    <mergeCell ref="V324:V325"/>
    <mergeCell ref="W324:W325"/>
    <mergeCell ref="V326:V327"/>
    <mergeCell ref="W326:W327"/>
    <mergeCell ref="W329:W330"/>
    <mergeCell ref="V329:V330"/>
    <mergeCell ref="W331:W332"/>
    <mergeCell ref="V331:V332"/>
    <mergeCell ref="V336:V337"/>
    <mergeCell ref="W336:W337"/>
    <mergeCell ref="V338:V339"/>
    <mergeCell ref="W338:W339"/>
    <mergeCell ref="V340:V341"/>
    <mergeCell ref="W340:W341"/>
    <mergeCell ref="V343:V344"/>
    <mergeCell ref="W343:W344"/>
    <mergeCell ref="W346:W347"/>
    <mergeCell ref="V346:V347"/>
    <mergeCell ref="V349:V350"/>
    <mergeCell ref="W349:W350"/>
    <mergeCell ref="W352:W353"/>
    <mergeCell ref="W359:W360"/>
    <mergeCell ref="W361:W362"/>
    <mergeCell ref="V359:V360"/>
    <mergeCell ref="V352:V353"/>
    <mergeCell ref="V361:V362"/>
    <mergeCell ref="V354:V355"/>
    <mergeCell ref="W354:W355"/>
    <mergeCell ref="W9:W10"/>
    <mergeCell ref="W11:W12"/>
    <mergeCell ref="W16:W17"/>
    <mergeCell ref="W20:W21"/>
    <mergeCell ref="W23:W24"/>
    <mergeCell ref="W25:W26"/>
    <mergeCell ref="W30:W31"/>
    <mergeCell ref="W32:W33"/>
    <mergeCell ref="W34:W35"/>
    <mergeCell ref="W95:W96"/>
    <mergeCell ref="W39:W40"/>
    <mergeCell ref="W76:W77"/>
    <mergeCell ref="W79:W80"/>
    <mergeCell ref="W82:W83"/>
    <mergeCell ref="W85:W86"/>
    <mergeCell ref="W87:W88"/>
    <mergeCell ref="W89:W90"/>
    <mergeCell ref="W91:W92"/>
    <mergeCell ref="W93:W94"/>
    <mergeCell ref="A354:A355"/>
    <mergeCell ref="M354:M355"/>
    <mergeCell ref="B354:B355"/>
    <mergeCell ref="C354:C355"/>
    <mergeCell ref="D354:D355"/>
    <mergeCell ref="E354:E355"/>
    <mergeCell ref="F354:F355"/>
    <mergeCell ref="G354:G355"/>
    <mergeCell ref="H354:H355"/>
    <mergeCell ref="I354:I355"/>
    <mergeCell ref="J354:J355"/>
    <mergeCell ref="K354:K355"/>
  </mergeCells>
  <conditionalFormatting sqref="A371:A373 A9:V9 L10 N11:V11 A18:V19 R16:V16 A22:V22 Q20:V20 A27:V29 Q23:V23 R39:V39 A78:V78 R76:V76 R79:V80 A84:V84 R82:V82 R85:V85 A115:V116 R113:V113 A127:V128 R117:V117 A139:V139 R129:V129 Q133:U134 R135:U136 A144:V144 R140:U143 R145:U150 N137:U138 N237:V237 N278:U279 N284:V284 A304:U304 A309:V309 N307:V307 N310:V310 N316:V316 A328:V328 N324:V324 N329:V329 A342:V342 N336:V336 A345:V345 N343:V343 A348:V348 N346:V346 A351:V351 N349:V349 N352:V352 N359:V359 N294:V294 N10:U10 N12:U12 R17:U17 Q21:U21 Q24:U26 R30:U35 R40:U40 A13:V14 A36:V38 A41:V75 R77:U77 A81:V81 R83:U83 R87:V87 R86:U86 R89:V89 R88:U88 R91:V91 R90:U90 R93:V93 R92:U92 R95:V95 R94:U94 R96:U96 A97:V112 R114:U114 R119:V119 R118:U118 R121:V121 R120:U120 R123:V123 R122:U122 R125:V125 R124:U124 R126:U126 R131:V131 R130:U130 R132:U132 V133 V135 A151:V236 N238:U238 V278 N286:V286 N285:U285 N287:U287 A280:V283 A288:V293 N295:U303 N305:U306 N308:U308 N311:U311 A312:V315 N317:U319 V318 A320:V323 N326:V326 N325:U325 N327:U327 N331:V331 N330:U330 N332:U332 A333:V335 N338:V338 N337:U337 N340:V340 N339:U339 N341:U341 N344:U344 N347:U347 N350:U350 N361:V361 N360:U360 N353:U353 N362:U362 A363:V370 A239:V268 B356:V358">
    <cfRule type="expression" dxfId="805" priority="716" stopIfTrue="1">
      <formula>#REF!="VENCIDA"</formula>
    </cfRule>
    <cfRule type="expression" dxfId="804" priority="717" stopIfTrue="1">
      <formula>#REF!="CORRIENTE"</formula>
    </cfRule>
    <cfRule type="expression" dxfId="803" priority="718" stopIfTrue="1">
      <formula>#REF!="CASTIGADA"</formula>
    </cfRule>
    <cfRule type="expression" dxfId="802" priority="719" stopIfTrue="1">
      <formula>#REF!="DEVUELTA"</formula>
    </cfRule>
    <cfRule type="expression" dxfId="801" priority="720" stopIfTrue="1">
      <formula>#REF!="CANCELADA"</formula>
    </cfRule>
  </conditionalFormatting>
  <conditionalFormatting sqref="W9 W127:W129 W125 W131 W133 W135 W137 W139:W140 W142 W144:W145 W147 W149 W239:W278 W280:W283 W288:W294 W304:W305 W307 W309:W310 W312:W316 W318 W320:W324 W326 W328:W329 W331 W333:W336 W338 W340 W342:W343 W345:W346 W348:W349 W351:W352 W356:W359 W361 W363:W370 W11 W13:W14 W18:W20 W22:W23 W25 W27:W30 W32 W34 W36:W39 W78:W79 W81:W82 W84:W85 W87 W89 W91 W16 W41:W76 W97:W112 W151:W237">
    <cfRule type="expression" dxfId="800" priority="646" stopIfTrue="1">
      <formula>#REF!="VENCIDA"</formula>
    </cfRule>
    <cfRule type="expression" dxfId="799" priority="647" stopIfTrue="1">
      <formula>#REF!="CORRIENTE"</formula>
    </cfRule>
    <cfRule type="expression" dxfId="798" priority="648" stopIfTrue="1">
      <formula>#REF!="CASTIGADA"</formula>
    </cfRule>
    <cfRule type="expression" dxfId="797" priority="649" stopIfTrue="1">
      <formula>#REF!="DEVUELTA"</formula>
    </cfRule>
    <cfRule type="expression" dxfId="796" priority="650" stopIfTrue="1">
      <formula>#REF!="CANCELADA"</formula>
    </cfRule>
  </conditionalFormatting>
  <conditionalFormatting sqref="A11:M11 L12">
    <cfRule type="expression" dxfId="795" priority="636" stopIfTrue="1">
      <formula>#REF!="VENCIDA"</formula>
    </cfRule>
    <cfRule type="expression" dxfId="794" priority="637" stopIfTrue="1">
      <formula>#REF!="CORRIENTE"</formula>
    </cfRule>
    <cfRule type="expression" dxfId="793" priority="638" stopIfTrue="1">
      <formula>#REF!="CASTIGADA"</formula>
    </cfRule>
    <cfRule type="expression" dxfId="792" priority="639" stopIfTrue="1">
      <formula>#REF!="DEVUELTA"</formula>
    </cfRule>
    <cfRule type="expression" dxfId="791" priority="640" stopIfTrue="1">
      <formula>#REF!="CANCELADA"</formula>
    </cfRule>
  </conditionalFormatting>
  <conditionalFormatting sqref="N16:Q17">
    <cfRule type="expression" dxfId="790" priority="631" stopIfTrue="1">
      <formula>#REF!="VENCIDA"</formula>
    </cfRule>
    <cfRule type="expression" dxfId="789" priority="632" stopIfTrue="1">
      <formula>#REF!="CORRIENTE"</formula>
    </cfRule>
    <cfRule type="expression" dxfId="788" priority="633" stopIfTrue="1">
      <formula>#REF!="CASTIGADA"</formula>
    </cfRule>
    <cfRule type="expression" dxfId="787" priority="634" stopIfTrue="1">
      <formula>#REF!="DEVUELTA"</formula>
    </cfRule>
    <cfRule type="expression" dxfId="786" priority="635" stopIfTrue="1">
      <formula>#REF!="CANCELADA"</formula>
    </cfRule>
  </conditionalFormatting>
  <conditionalFormatting sqref="A16:M16 L17">
    <cfRule type="expression" dxfId="785" priority="626" stopIfTrue="1">
      <formula>#REF!="VENCIDA"</formula>
    </cfRule>
    <cfRule type="expression" dxfId="784" priority="627" stopIfTrue="1">
      <formula>#REF!="CORRIENTE"</formula>
    </cfRule>
    <cfRule type="expression" dxfId="783" priority="628" stopIfTrue="1">
      <formula>#REF!="CASTIGADA"</formula>
    </cfRule>
    <cfRule type="expression" dxfId="782" priority="629" stopIfTrue="1">
      <formula>#REF!="DEVUELTA"</formula>
    </cfRule>
    <cfRule type="expression" dxfId="781" priority="630" stopIfTrue="1">
      <formula>#REF!="CANCELADA"</formula>
    </cfRule>
  </conditionalFormatting>
  <conditionalFormatting sqref="N20:P21">
    <cfRule type="expression" dxfId="780" priority="621" stopIfTrue="1">
      <formula>#REF!="VENCIDA"</formula>
    </cfRule>
    <cfRule type="expression" dxfId="779" priority="622" stopIfTrue="1">
      <formula>#REF!="CORRIENTE"</formula>
    </cfRule>
    <cfRule type="expression" dxfId="778" priority="623" stopIfTrue="1">
      <formula>#REF!="CASTIGADA"</formula>
    </cfRule>
    <cfRule type="expression" dxfId="777" priority="624" stopIfTrue="1">
      <formula>#REF!="DEVUELTA"</formula>
    </cfRule>
    <cfRule type="expression" dxfId="776" priority="625" stopIfTrue="1">
      <formula>#REF!="CANCELADA"</formula>
    </cfRule>
  </conditionalFormatting>
  <conditionalFormatting sqref="A20:M20 L21">
    <cfRule type="expression" dxfId="775" priority="616" stopIfTrue="1">
      <formula>#REF!="VENCIDA"</formula>
    </cfRule>
    <cfRule type="expression" dxfId="774" priority="617" stopIfTrue="1">
      <formula>#REF!="CORRIENTE"</formula>
    </cfRule>
    <cfRule type="expression" dxfId="773" priority="618" stopIfTrue="1">
      <formula>#REF!="CASTIGADA"</formula>
    </cfRule>
    <cfRule type="expression" dxfId="772" priority="619" stopIfTrue="1">
      <formula>#REF!="DEVUELTA"</formula>
    </cfRule>
    <cfRule type="expression" dxfId="771" priority="620" stopIfTrue="1">
      <formula>#REF!="CANCELADA"</formula>
    </cfRule>
  </conditionalFormatting>
  <conditionalFormatting sqref="N25:P26">
    <cfRule type="expression" dxfId="770" priority="611" stopIfTrue="1">
      <formula>#REF!="VENCIDA"</formula>
    </cfRule>
    <cfRule type="expression" dxfId="769" priority="612" stopIfTrue="1">
      <formula>#REF!="CORRIENTE"</formula>
    </cfRule>
    <cfRule type="expression" dxfId="768" priority="613" stopIfTrue="1">
      <formula>#REF!="CASTIGADA"</formula>
    </cfRule>
    <cfRule type="expression" dxfId="767" priority="614" stopIfTrue="1">
      <formula>#REF!="DEVUELTA"</formula>
    </cfRule>
    <cfRule type="expression" dxfId="766" priority="615" stopIfTrue="1">
      <formula>#REF!="CANCELADA"</formula>
    </cfRule>
  </conditionalFormatting>
  <conditionalFormatting sqref="A25:M25 L26">
    <cfRule type="expression" dxfId="765" priority="606" stopIfTrue="1">
      <formula>#REF!="VENCIDA"</formula>
    </cfRule>
    <cfRule type="expression" dxfId="764" priority="607" stopIfTrue="1">
      <formula>#REF!="CORRIENTE"</formula>
    </cfRule>
    <cfRule type="expression" dxfId="763" priority="608" stopIfTrue="1">
      <formula>#REF!="CASTIGADA"</formula>
    </cfRule>
    <cfRule type="expression" dxfId="762" priority="609" stopIfTrue="1">
      <formula>#REF!="DEVUELTA"</formula>
    </cfRule>
    <cfRule type="expression" dxfId="761" priority="610" stopIfTrue="1">
      <formula>#REF!="CANCELADA"</formula>
    </cfRule>
  </conditionalFormatting>
  <conditionalFormatting sqref="N23:P24">
    <cfRule type="expression" dxfId="760" priority="601" stopIfTrue="1">
      <formula>#REF!="VENCIDA"</formula>
    </cfRule>
    <cfRule type="expression" dxfId="759" priority="602" stopIfTrue="1">
      <formula>#REF!="CORRIENTE"</formula>
    </cfRule>
    <cfRule type="expression" dxfId="758" priority="603" stopIfTrue="1">
      <formula>#REF!="CASTIGADA"</formula>
    </cfRule>
    <cfRule type="expression" dxfId="757" priority="604" stopIfTrue="1">
      <formula>#REF!="DEVUELTA"</formula>
    </cfRule>
    <cfRule type="expression" dxfId="756" priority="605" stopIfTrue="1">
      <formula>#REF!="CANCELADA"</formula>
    </cfRule>
  </conditionalFormatting>
  <conditionalFormatting sqref="A23:M23 L24">
    <cfRule type="expression" dxfId="755" priority="596" stopIfTrue="1">
      <formula>#REF!="VENCIDA"</formula>
    </cfRule>
    <cfRule type="expression" dxfId="754" priority="597" stopIfTrue="1">
      <formula>#REF!="CORRIENTE"</formula>
    </cfRule>
    <cfRule type="expression" dxfId="753" priority="598" stopIfTrue="1">
      <formula>#REF!="CASTIGADA"</formula>
    </cfRule>
    <cfRule type="expression" dxfId="752" priority="599" stopIfTrue="1">
      <formula>#REF!="DEVUELTA"</formula>
    </cfRule>
    <cfRule type="expression" dxfId="751" priority="600" stopIfTrue="1">
      <formula>#REF!="CANCELADA"</formula>
    </cfRule>
  </conditionalFormatting>
  <conditionalFormatting sqref="Q30:Q31">
    <cfRule type="expression" dxfId="750" priority="591" stopIfTrue="1">
      <formula>#REF!="VENCIDA"</formula>
    </cfRule>
    <cfRule type="expression" dxfId="749" priority="592" stopIfTrue="1">
      <formula>#REF!="CORRIENTE"</formula>
    </cfRule>
    <cfRule type="expression" dxfId="748" priority="593" stopIfTrue="1">
      <formula>#REF!="CASTIGADA"</formula>
    </cfRule>
    <cfRule type="expression" dxfId="747" priority="594" stopIfTrue="1">
      <formula>#REF!="DEVUELTA"</formula>
    </cfRule>
    <cfRule type="expression" dxfId="746" priority="595" stopIfTrue="1">
      <formula>#REF!="CANCELADA"</formula>
    </cfRule>
  </conditionalFormatting>
  <conditionalFormatting sqref="N30:P31">
    <cfRule type="expression" dxfId="745" priority="586" stopIfTrue="1">
      <formula>#REF!="VENCIDA"</formula>
    </cfRule>
    <cfRule type="expression" dxfId="744" priority="587" stopIfTrue="1">
      <formula>#REF!="CORRIENTE"</formula>
    </cfRule>
    <cfRule type="expression" dxfId="743" priority="588" stopIfTrue="1">
      <formula>#REF!="CASTIGADA"</formula>
    </cfRule>
    <cfRule type="expression" dxfId="742" priority="589" stopIfTrue="1">
      <formula>#REF!="DEVUELTA"</formula>
    </cfRule>
    <cfRule type="expression" dxfId="741" priority="590" stopIfTrue="1">
      <formula>#REF!="CANCELADA"</formula>
    </cfRule>
  </conditionalFormatting>
  <conditionalFormatting sqref="A30:M30 L31">
    <cfRule type="expression" dxfId="740" priority="581" stopIfTrue="1">
      <formula>#REF!="VENCIDA"</formula>
    </cfRule>
    <cfRule type="expression" dxfId="739" priority="582" stopIfTrue="1">
      <formula>#REF!="CORRIENTE"</formula>
    </cfRule>
    <cfRule type="expression" dxfId="738" priority="583" stopIfTrue="1">
      <formula>#REF!="CASTIGADA"</formula>
    </cfRule>
    <cfRule type="expression" dxfId="737" priority="584" stopIfTrue="1">
      <formula>#REF!="DEVUELTA"</formula>
    </cfRule>
    <cfRule type="expression" dxfId="736" priority="585" stopIfTrue="1">
      <formula>#REF!="CANCELADA"</formula>
    </cfRule>
  </conditionalFormatting>
  <conditionalFormatting sqref="Q32:Q33">
    <cfRule type="expression" dxfId="735" priority="576" stopIfTrue="1">
      <formula>#REF!="VENCIDA"</formula>
    </cfRule>
    <cfRule type="expression" dxfId="734" priority="577" stopIfTrue="1">
      <formula>#REF!="CORRIENTE"</formula>
    </cfRule>
    <cfRule type="expression" dxfId="733" priority="578" stopIfTrue="1">
      <formula>#REF!="CASTIGADA"</formula>
    </cfRule>
    <cfRule type="expression" dxfId="732" priority="579" stopIfTrue="1">
      <formula>#REF!="DEVUELTA"</formula>
    </cfRule>
    <cfRule type="expression" dxfId="731" priority="580" stopIfTrue="1">
      <formula>#REF!="CANCELADA"</formula>
    </cfRule>
  </conditionalFormatting>
  <conditionalFormatting sqref="N32:P33">
    <cfRule type="expression" dxfId="730" priority="571" stopIfTrue="1">
      <formula>#REF!="VENCIDA"</formula>
    </cfRule>
    <cfRule type="expression" dxfId="729" priority="572" stopIfTrue="1">
      <formula>#REF!="CORRIENTE"</formula>
    </cfRule>
    <cfRule type="expression" dxfId="728" priority="573" stopIfTrue="1">
      <formula>#REF!="CASTIGADA"</formula>
    </cfRule>
    <cfRule type="expression" dxfId="727" priority="574" stopIfTrue="1">
      <formula>#REF!="DEVUELTA"</formula>
    </cfRule>
    <cfRule type="expression" dxfId="726" priority="575" stopIfTrue="1">
      <formula>#REF!="CANCELADA"</formula>
    </cfRule>
  </conditionalFormatting>
  <conditionalFormatting sqref="A32:M32 L33">
    <cfRule type="expression" dxfId="725" priority="566" stopIfTrue="1">
      <formula>#REF!="VENCIDA"</formula>
    </cfRule>
    <cfRule type="expression" dxfId="724" priority="567" stopIfTrue="1">
      <formula>#REF!="CORRIENTE"</formula>
    </cfRule>
    <cfRule type="expression" dxfId="723" priority="568" stopIfTrue="1">
      <formula>#REF!="CASTIGADA"</formula>
    </cfRule>
    <cfRule type="expression" dxfId="722" priority="569" stopIfTrue="1">
      <formula>#REF!="DEVUELTA"</formula>
    </cfRule>
    <cfRule type="expression" dxfId="721" priority="570" stopIfTrue="1">
      <formula>#REF!="CANCELADA"</formula>
    </cfRule>
  </conditionalFormatting>
  <conditionalFormatting sqref="Q34:Q35">
    <cfRule type="expression" dxfId="720" priority="561" stopIfTrue="1">
      <formula>#REF!="VENCIDA"</formula>
    </cfRule>
    <cfRule type="expression" dxfId="719" priority="562" stopIfTrue="1">
      <formula>#REF!="CORRIENTE"</formula>
    </cfRule>
    <cfRule type="expression" dxfId="718" priority="563" stopIfTrue="1">
      <formula>#REF!="CASTIGADA"</formula>
    </cfRule>
    <cfRule type="expression" dxfId="717" priority="564" stopIfTrue="1">
      <formula>#REF!="DEVUELTA"</formula>
    </cfRule>
    <cfRule type="expression" dxfId="716" priority="565" stopIfTrue="1">
      <formula>#REF!="CANCELADA"</formula>
    </cfRule>
  </conditionalFormatting>
  <conditionalFormatting sqref="N34:P35">
    <cfRule type="expression" dxfId="715" priority="556" stopIfTrue="1">
      <formula>#REF!="VENCIDA"</formula>
    </cfRule>
    <cfRule type="expression" dxfId="714" priority="557" stopIfTrue="1">
      <formula>#REF!="CORRIENTE"</formula>
    </cfRule>
    <cfRule type="expression" dxfId="713" priority="558" stopIfTrue="1">
      <formula>#REF!="CASTIGADA"</formula>
    </cfRule>
    <cfRule type="expression" dxfId="712" priority="559" stopIfTrue="1">
      <formula>#REF!="DEVUELTA"</formula>
    </cfRule>
    <cfRule type="expression" dxfId="711" priority="560" stopIfTrue="1">
      <formula>#REF!="CANCELADA"</formula>
    </cfRule>
  </conditionalFormatting>
  <conditionalFormatting sqref="A34:M34 L35">
    <cfRule type="expression" dxfId="710" priority="551" stopIfTrue="1">
      <formula>#REF!="VENCIDA"</formula>
    </cfRule>
    <cfRule type="expression" dxfId="709" priority="552" stopIfTrue="1">
      <formula>#REF!="CORRIENTE"</formula>
    </cfRule>
    <cfRule type="expression" dxfId="708" priority="553" stopIfTrue="1">
      <formula>#REF!="CASTIGADA"</formula>
    </cfRule>
    <cfRule type="expression" dxfId="707" priority="554" stopIfTrue="1">
      <formula>#REF!="DEVUELTA"</formula>
    </cfRule>
    <cfRule type="expression" dxfId="706" priority="555" stopIfTrue="1">
      <formula>#REF!="CANCELADA"</formula>
    </cfRule>
  </conditionalFormatting>
  <conditionalFormatting sqref="N39:Q40">
    <cfRule type="expression" dxfId="705" priority="546" stopIfTrue="1">
      <formula>#REF!="VENCIDA"</formula>
    </cfRule>
    <cfRule type="expression" dxfId="704" priority="547" stopIfTrue="1">
      <formula>#REF!="CORRIENTE"</formula>
    </cfRule>
    <cfRule type="expression" dxfId="703" priority="548" stopIfTrue="1">
      <formula>#REF!="CASTIGADA"</formula>
    </cfRule>
    <cfRule type="expression" dxfId="702" priority="549" stopIfTrue="1">
      <formula>#REF!="DEVUELTA"</formula>
    </cfRule>
    <cfRule type="expression" dxfId="701" priority="550" stopIfTrue="1">
      <formula>#REF!="CANCELADA"</formula>
    </cfRule>
  </conditionalFormatting>
  <conditionalFormatting sqref="A39:M39 L40">
    <cfRule type="expression" dxfId="700" priority="541" stopIfTrue="1">
      <formula>#REF!="VENCIDA"</formula>
    </cfRule>
    <cfRule type="expression" dxfId="699" priority="542" stopIfTrue="1">
      <formula>#REF!="CORRIENTE"</formula>
    </cfRule>
    <cfRule type="expression" dxfId="698" priority="543" stopIfTrue="1">
      <formula>#REF!="CASTIGADA"</formula>
    </cfRule>
    <cfRule type="expression" dxfId="697" priority="544" stopIfTrue="1">
      <formula>#REF!="DEVUELTA"</formula>
    </cfRule>
    <cfRule type="expression" dxfId="696" priority="545" stopIfTrue="1">
      <formula>#REF!="CANCELADA"</formula>
    </cfRule>
  </conditionalFormatting>
  <conditionalFormatting sqref="N76:Q77">
    <cfRule type="expression" dxfId="695" priority="536" stopIfTrue="1">
      <formula>#REF!="VENCIDA"</formula>
    </cfRule>
    <cfRule type="expression" dxfId="694" priority="537" stopIfTrue="1">
      <formula>#REF!="CORRIENTE"</formula>
    </cfRule>
    <cfRule type="expression" dxfId="693" priority="538" stopIfTrue="1">
      <formula>#REF!="CASTIGADA"</formula>
    </cfRule>
    <cfRule type="expression" dxfId="692" priority="539" stopIfTrue="1">
      <formula>#REF!="DEVUELTA"</formula>
    </cfRule>
    <cfRule type="expression" dxfId="691" priority="540" stopIfTrue="1">
      <formula>#REF!="CANCELADA"</formula>
    </cfRule>
  </conditionalFormatting>
  <conditionalFormatting sqref="A76:M76 L77">
    <cfRule type="expression" dxfId="690" priority="531" stopIfTrue="1">
      <formula>#REF!="VENCIDA"</formula>
    </cfRule>
    <cfRule type="expression" dxfId="689" priority="532" stopIfTrue="1">
      <formula>#REF!="CORRIENTE"</formula>
    </cfRule>
    <cfRule type="expression" dxfId="688" priority="533" stopIfTrue="1">
      <formula>#REF!="CASTIGADA"</formula>
    </cfRule>
    <cfRule type="expression" dxfId="687" priority="534" stopIfTrue="1">
      <formula>#REF!="DEVUELTA"</formula>
    </cfRule>
    <cfRule type="expression" dxfId="686" priority="535" stopIfTrue="1">
      <formula>#REF!="CANCELADA"</formula>
    </cfRule>
  </conditionalFormatting>
  <conditionalFormatting sqref="N79:Q80">
    <cfRule type="expression" dxfId="685" priority="526" stopIfTrue="1">
      <formula>#REF!="VENCIDA"</formula>
    </cfRule>
    <cfRule type="expression" dxfId="684" priority="527" stopIfTrue="1">
      <formula>#REF!="CORRIENTE"</formula>
    </cfRule>
    <cfRule type="expression" dxfId="683" priority="528" stopIfTrue="1">
      <formula>#REF!="CASTIGADA"</formula>
    </cfRule>
    <cfRule type="expression" dxfId="682" priority="529" stopIfTrue="1">
      <formula>#REF!="DEVUELTA"</formula>
    </cfRule>
    <cfRule type="expression" dxfId="681" priority="530" stopIfTrue="1">
      <formula>#REF!="CANCELADA"</formula>
    </cfRule>
  </conditionalFormatting>
  <conditionalFormatting sqref="A79:M79 L80">
    <cfRule type="expression" dxfId="680" priority="521" stopIfTrue="1">
      <formula>#REF!="VENCIDA"</formula>
    </cfRule>
    <cfRule type="expression" dxfId="679" priority="522" stopIfTrue="1">
      <formula>#REF!="CORRIENTE"</formula>
    </cfRule>
    <cfRule type="expression" dxfId="678" priority="523" stopIfTrue="1">
      <formula>#REF!="CASTIGADA"</formula>
    </cfRule>
    <cfRule type="expression" dxfId="677" priority="524" stopIfTrue="1">
      <formula>#REF!="DEVUELTA"</formula>
    </cfRule>
    <cfRule type="expression" dxfId="676" priority="525" stopIfTrue="1">
      <formula>#REF!="CANCELADA"</formula>
    </cfRule>
  </conditionalFormatting>
  <conditionalFormatting sqref="N82:Q83">
    <cfRule type="expression" dxfId="675" priority="516" stopIfTrue="1">
      <formula>#REF!="VENCIDA"</formula>
    </cfRule>
    <cfRule type="expression" dxfId="674" priority="517" stopIfTrue="1">
      <formula>#REF!="CORRIENTE"</formula>
    </cfRule>
    <cfRule type="expression" dxfId="673" priority="518" stopIfTrue="1">
      <formula>#REF!="CASTIGADA"</formula>
    </cfRule>
    <cfRule type="expression" dxfId="672" priority="519" stopIfTrue="1">
      <formula>#REF!="DEVUELTA"</formula>
    </cfRule>
    <cfRule type="expression" dxfId="671" priority="520" stopIfTrue="1">
      <formula>#REF!="CANCELADA"</formula>
    </cfRule>
  </conditionalFormatting>
  <conditionalFormatting sqref="A82:M82 L83">
    <cfRule type="expression" dxfId="670" priority="511" stopIfTrue="1">
      <formula>#REF!="VENCIDA"</formula>
    </cfRule>
    <cfRule type="expression" dxfId="669" priority="512" stopIfTrue="1">
      <formula>#REF!="CORRIENTE"</formula>
    </cfRule>
    <cfRule type="expression" dxfId="668" priority="513" stopIfTrue="1">
      <formula>#REF!="CASTIGADA"</formula>
    </cfRule>
    <cfRule type="expression" dxfId="667" priority="514" stopIfTrue="1">
      <formula>#REF!="DEVUELTA"</formula>
    </cfRule>
    <cfRule type="expression" dxfId="666" priority="515" stopIfTrue="1">
      <formula>#REF!="CANCELADA"</formula>
    </cfRule>
  </conditionalFormatting>
  <conditionalFormatting sqref="N85:Q86">
    <cfRule type="expression" dxfId="665" priority="506" stopIfTrue="1">
      <formula>#REF!="VENCIDA"</formula>
    </cfRule>
    <cfRule type="expression" dxfId="664" priority="507" stopIfTrue="1">
      <formula>#REF!="CORRIENTE"</formula>
    </cfRule>
    <cfRule type="expression" dxfId="663" priority="508" stopIfTrue="1">
      <formula>#REF!="CASTIGADA"</formula>
    </cfRule>
    <cfRule type="expression" dxfId="662" priority="509" stopIfTrue="1">
      <formula>#REF!="DEVUELTA"</formula>
    </cfRule>
    <cfRule type="expression" dxfId="661" priority="510" stopIfTrue="1">
      <formula>#REF!="CANCELADA"</formula>
    </cfRule>
  </conditionalFormatting>
  <conditionalFormatting sqref="A85:M85 L86">
    <cfRule type="expression" dxfId="660" priority="501" stopIfTrue="1">
      <formula>#REF!="VENCIDA"</formula>
    </cfRule>
    <cfRule type="expression" dxfId="659" priority="502" stopIfTrue="1">
      <formula>#REF!="CORRIENTE"</formula>
    </cfRule>
    <cfRule type="expression" dxfId="658" priority="503" stopIfTrue="1">
      <formula>#REF!="CASTIGADA"</formula>
    </cfRule>
    <cfRule type="expression" dxfId="657" priority="504" stopIfTrue="1">
      <formula>#REF!="DEVUELTA"</formula>
    </cfRule>
    <cfRule type="expression" dxfId="656" priority="505" stopIfTrue="1">
      <formula>#REF!="CANCELADA"</formula>
    </cfRule>
  </conditionalFormatting>
  <conditionalFormatting sqref="N87:Q88">
    <cfRule type="expression" dxfId="655" priority="496" stopIfTrue="1">
      <formula>#REF!="VENCIDA"</formula>
    </cfRule>
    <cfRule type="expression" dxfId="654" priority="497" stopIfTrue="1">
      <formula>#REF!="CORRIENTE"</formula>
    </cfRule>
    <cfRule type="expression" dxfId="653" priority="498" stopIfTrue="1">
      <formula>#REF!="CASTIGADA"</formula>
    </cfRule>
    <cfRule type="expression" dxfId="652" priority="499" stopIfTrue="1">
      <formula>#REF!="DEVUELTA"</formula>
    </cfRule>
    <cfRule type="expression" dxfId="651" priority="500" stopIfTrue="1">
      <formula>#REF!="CANCELADA"</formula>
    </cfRule>
  </conditionalFormatting>
  <conditionalFormatting sqref="A87:M87 L88">
    <cfRule type="expression" dxfId="650" priority="491" stopIfTrue="1">
      <formula>#REF!="VENCIDA"</formula>
    </cfRule>
    <cfRule type="expression" dxfId="649" priority="492" stopIfTrue="1">
      <formula>#REF!="CORRIENTE"</formula>
    </cfRule>
    <cfRule type="expression" dxfId="648" priority="493" stopIfTrue="1">
      <formula>#REF!="CASTIGADA"</formula>
    </cfRule>
    <cfRule type="expression" dxfId="647" priority="494" stopIfTrue="1">
      <formula>#REF!="DEVUELTA"</formula>
    </cfRule>
    <cfRule type="expression" dxfId="646" priority="495" stopIfTrue="1">
      <formula>#REF!="CANCELADA"</formula>
    </cfRule>
  </conditionalFormatting>
  <conditionalFormatting sqref="N89:Q90">
    <cfRule type="expression" dxfId="645" priority="486" stopIfTrue="1">
      <formula>#REF!="VENCIDA"</formula>
    </cfRule>
    <cfRule type="expression" dxfId="644" priority="487" stopIfTrue="1">
      <formula>#REF!="CORRIENTE"</formula>
    </cfRule>
    <cfRule type="expression" dxfId="643" priority="488" stopIfTrue="1">
      <formula>#REF!="CASTIGADA"</formula>
    </cfRule>
    <cfRule type="expression" dxfId="642" priority="489" stopIfTrue="1">
      <formula>#REF!="DEVUELTA"</formula>
    </cfRule>
    <cfRule type="expression" dxfId="641" priority="490" stopIfTrue="1">
      <formula>#REF!="CANCELADA"</formula>
    </cfRule>
  </conditionalFormatting>
  <conditionalFormatting sqref="A89:M89 L90">
    <cfRule type="expression" dxfId="640" priority="481" stopIfTrue="1">
      <formula>#REF!="VENCIDA"</formula>
    </cfRule>
    <cfRule type="expression" dxfId="639" priority="482" stopIfTrue="1">
      <formula>#REF!="CORRIENTE"</formula>
    </cfRule>
    <cfRule type="expression" dxfId="638" priority="483" stopIfTrue="1">
      <formula>#REF!="CASTIGADA"</formula>
    </cfRule>
    <cfRule type="expression" dxfId="637" priority="484" stopIfTrue="1">
      <formula>#REF!="DEVUELTA"</formula>
    </cfRule>
    <cfRule type="expression" dxfId="636" priority="485" stopIfTrue="1">
      <formula>#REF!="CANCELADA"</formula>
    </cfRule>
  </conditionalFormatting>
  <conditionalFormatting sqref="N91:Q92">
    <cfRule type="expression" dxfId="635" priority="476" stopIfTrue="1">
      <formula>#REF!="VENCIDA"</formula>
    </cfRule>
    <cfRule type="expression" dxfId="634" priority="477" stopIfTrue="1">
      <formula>#REF!="CORRIENTE"</formula>
    </cfRule>
    <cfRule type="expression" dxfId="633" priority="478" stopIfTrue="1">
      <formula>#REF!="CASTIGADA"</formula>
    </cfRule>
    <cfRule type="expression" dxfId="632" priority="479" stopIfTrue="1">
      <formula>#REF!="DEVUELTA"</formula>
    </cfRule>
    <cfRule type="expression" dxfId="631" priority="480" stopIfTrue="1">
      <formula>#REF!="CANCELADA"</formula>
    </cfRule>
  </conditionalFormatting>
  <conditionalFormatting sqref="A91:M91 L92">
    <cfRule type="expression" dxfId="630" priority="471" stopIfTrue="1">
      <formula>#REF!="VENCIDA"</formula>
    </cfRule>
    <cfRule type="expression" dxfId="629" priority="472" stopIfTrue="1">
      <formula>#REF!="CORRIENTE"</formula>
    </cfRule>
    <cfRule type="expression" dxfId="628" priority="473" stopIfTrue="1">
      <formula>#REF!="CASTIGADA"</formula>
    </cfRule>
    <cfRule type="expression" dxfId="627" priority="474" stopIfTrue="1">
      <formula>#REF!="DEVUELTA"</formula>
    </cfRule>
    <cfRule type="expression" dxfId="626" priority="475" stopIfTrue="1">
      <formula>#REF!="CANCELADA"</formula>
    </cfRule>
  </conditionalFormatting>
  <conditionalFormatting sqref="N93:Q94">
    <cfRule type="expression" dxfId="625" priority="466" stopIfTrue="1">
      <formula>#REF!="VENCIDA"</formula>
    </cfRule>
    <cfRule type="expression" dxfId="624" priority="467" stopIfTrue="1">
      <formula>#REF!="CORRIENTE"</formula>
    </cfRule>
    <cfRule type="expression" dxfId="623" priority="468" stopIfTrue="1">
      <formula>#REF!="CASTIGADA"</formula>
    </cfRule>
    <cfRule type="expression" dxfId="622" priority="469" stopIfTrue="1">
      <formula>#REF!="DEVUELTA"</formula>
    </cfRule>
    <cfRule type="expression" dxfId="621" priority="470" stopIfTrue="1">
      <formula>#REF!="CANCELADA"</formula>
    </cfRule>
  </conditionalFormatting>
  <conditionalFormatting sqref="A93:M93 L94">
    <cfRule type="expression" dxfId="620" priority="461" stopIfTrue="1">
      <formula>#REF!="VENCIDA"</formula>
    </cfRule>
    <cfRule type="expression" dxfId="619" priority="462" stopIfTrue="1">
      <formula>#REF!="CORRIENTE"</formula>
    </cfRule>
    <cfRule type="expression" dxfId="618" priority="463" stopIfTrue="1">
      <formula>#REF!="CASTIGADA"</formula>
    </cfRule>
    <cfRule type="expression" dxfId="617" priority="464" stopIfTrue="1">
      <formula>#REF!="DEVUELTA"</formula>
    </cfRule>
    <cfRule type="expression" dxfId="616" priority="465" stopIfTrue="1">
      <formula>#REF!="CANCELADA"</formula>
    </cfRule>
  </conditionalFormatting>
  <conditionalFormatting sqref="N95:Q96">
    <cfRule type="expression" dxfId="615" priority="456" stopIfTrue="1">
      <formula>#REF!="VENCIDA"</formula>
    </cfRule>
    <cfRule type="expression" dxfId="614" priority="457" stopIfTrue="1">
      <formula>#REF!="CORRIENTE"</formula>
    </cfRule>
    <cfRule type="expression" dxfId="613" priority="458" stopIfTrue="1">
      <formula>#REF!="CASTIGADA"</formula>
    </cfRule>
    <cfRule type="expression" dxfId="612" priority="459" stopIfTrue="1">
      <formula>#REF!="DEVUELTA"</formula>
    </cfRule>
    <cfRule type="expression" dxfId="611" priority="460" stopIfTrue="1">
      <formula>#REF!="CANCELADA"</formula>
    </cfRule>
  </conditionalFormatting>
  <conditionalFormatting sqref="A95:M95 L96">
    <cfRule type="expression" dxfId="610" priority="451" stopIfTrue="1">
      <formula>#REF!="VENCIDA"</formula>
    </cfRule>
    <cfRule type="expression" dxfId="609" priority="452" stopIfTrue="1">
      <formula>#REF!="CORRIENTE"</formula>
    </cfRule>
    <cfRule type="expression" dxfId="608" priority="453" stopIfTrue="1">
      <formula>#REF!="CASTIGADA"</formula>
    </cfRule>
    <cfRule type="expression" dxfId="607" priority="454" stopIfTrue="1">
      <formula>#REF!="DEVUELTA"</formula>
    </cfRule>
    <cfRule type="expression" dxfId="606" priority="455" stopIfTrue="1">
      <formula>#REF!="CANCELADA"</formula>
    </cfRule>
  </conditionalFormatting>
  <conditionalFormatting sqref="N113:Q114">
    <cfRule type="expression" dxfId="605" priority="446" stopIfTrue="1">
      <formula>#REF!="VENCIDA"</formula>
    </cfRule>
    <cfRule type="expression" dxfId="604" priority="447" stopIfTrue="1">
      <formula>#REF!="CORRIENTE"</formula>
    </cfRule>
    <cfRule type="expression" dxfId="603" priority="448" stopIfTrue="1">
      <formula>#REF!="CASTIGADA"</formula>
    </cfRule>
    <cfRule type="expression" dxfId="602" priority="449" stopIfTrue="1">
      <formula>#REF!="DEVUELTA"</formula>
    </cfRule>
    <cfRule type="expression" dxfId="601" priority="450" stopIfTrue="1">
      <formula>#REF!="CANCELADA"</formula>
    </cfRule>
  </conditionalFormatting>
  <conditionalFormatting sqref="A113:M113 L114">
    <cfRule type="expression" dxfId="600" priority="441" stopIfTrue="1">
      <formula>#REF!="VENCIDA"</formula>
    </cfRule>
    <cfRule type="expression" dxfId="599" priority="442" stopIfTrue="1">
      <formula>#REF!="CORRIENTE"</formula>
    </cfRule>
    <cfRule type="expression" dxfId="598" priority="443" stopIfTrue="1">
      <formula>#REF!="CASTIGADA"</formula>
    </cfRule>
    <cfRule type="expression" dxfId="597" priority="444" stopIfTrue="1">
      <formula>#REF!="DEVUELTA"</formula>
    </cfRule>
    <cfRule type="expression" dxfId="596" priority="445" stopIfTrue="1">
      <formula>#REF!="CANCELADA"</formula>
    </cfRule>
  </conditionalFormatting>
  <conditionalFormatting sqref="N117:Q118">
    <cfRule type="expression" dxfId="595" priority="436" stopIfTrue="1">
      <formula>#REF!="VENCIDA"</formula>
    </cfRule>
    <cfRule type="expression" dxfId="594" priority="437" stopIfTrue="1">
      <formula>#REF!="CORRIENTE"</formula>
    </cfRule>
    <cfRule type="expression" dxfId="593" priority="438" stopIfTrue="1">
      <formula>#REF!="CASTIGADA"</formula>
    </cfRule>
    <cfRule type="expression" dxfId="592" priority="439" stopIfTrue="1">
      <formula>#REF!="DEVUELTA"</formula>
    </cfRule>
    <cfRule type="expression" dxfId="591" priority="440" stopIfTrue="1">
      <formula>#REF!="CANCELADA"</formula>
    </cfRule>
  </conditionalFormatting>
  <conditionalFormatting sqref="A117:M117 L118">
    <cfRule type="expression" dxfId="590" priority="431" stopIfTrue="1">
      <formula>#REF!="VENCIDA"</formula>
    </cfRule>
    <cfRule type="expression" dxfId="589" priority="432" stopIfTrue="1">
      <formula>#REF!="CORRIENTE"</formula>
    </cfRule>
    <cfRule type="expression" dxfId="588" priority="433" stopIfTrue="1">
      <formula>#REF!="CASTIGADA"</formula>
    </cfRule>
    <cfRule type="expression" dxfId="587" priority="434" stopIfTrue="1">
      <formula>#REF!="DEVUELTA"</formula>
    </cfRule>
    <cfRule type="expression" dxfId="586" priority="435" stopIfTrue="1">
      <formula>#REF!="CANCELADA"</formula>
    </cfRule>
  </conditionalFormatting>
  <conditionalFormatting sqref="N119:Q120">
    <cfRule type="expression" dxfId="585" priority="426" stopIfTrue="1">
      <formula>#REF!="VENCIDA"</formula>
    </cfRule>
    <cfRule type="expression" dxfId="584" priority="427" stopIfTrue="1">
      <formula>#REF!="CORRIENTE"</formula>
    </cfRule>
    <cfRule type="expression" dxfId="583" priority="428" stopIfTrue="1">
      <formula>#REF!="CASTIGADA"</formula>
    </cfRule>
    <cfRule type="expression" dxfId="582" priority="429" stopIfTrue="1">
      <formula>#REF!="DEVUELTA"</formula>
    </cfRule>
    <cfRule type="expression" dxfId="581" priority="430" stopIfTrue="1">
      <formula>#REF!="CANCELADA"</formula>
    </cfRule>
  </conditionalFormatting>
  <conditionalFormatting sqref="A119:M119 L120">
    <cfRule type="expression" dxfId="580" priority="421" stopIfTrue="1">
      <formula>#REF!="VENCIDA"</formula>
    </cfRule>
    <cfRule type="expression" dxfId="579" priority="422" stopIfTrue="1">
      <formula>#REF!="CORRIENTE"</formula>
    </cfRule>
    <cfRule type="expression" dxfId="578" priority="423" stopIfTrue="1">
      <formula>#REF!="CASTIGADA"</formula>
    </cfRule>
    <cfRule type="expression" dxfId="577" priority="424" stopIfTrue="1">
      <formula>#REF!="DEVUELTA"</formula>
    </cfRule>
    <cfRule type="expression" dxfId="576" priority="425" stopIfTrue="1">
      <formula>#REF!="CANCELADA"</formula>
    </cfRule>
  </conditionalFormatting>
  <conditionalFormatting sqref="N121:Q122">
    <cfRule type="expression" dxfId="575" priority="416" stopIfTrue="1">
      <formula>#REF!="VENCIDA"</formula>
    </cfRule>
    <cfRule type="expression" dxfId="574" priority="417" stopIfTrue="1">
      <formula>#REF!="CORRIENTE"</formula>
    </cfRule>
    <cfRule type="expression" dxfId="573" priority="418" stopIfTrue="1">
      <formula>#REF!="CASTIGADA"</formula>
    </cfRule>
    <cfRule type="expression" dxfId="572" priority="419" stopIfTrue="1">
      <formula>#REF!="DEVUELTA"</formula>
    </cfRule>
    <cfRule type="expression" dxfId="571" priority="420" stopIfTrue="1">
      <formula>#REF!="CANCELADA"</formula>
    </cfRule>
  </conditionalFormatting>
  <conditionalFormatting sqref="A121:M121 L122">
    <cfRule type="expression" dxfId="570" priority="411" stopIfTrue="1">
      <formula>#REF!="VENCIDA"</formula>
    </cfRule>
    <cfRule type="expression" dxfId="569" priority="412" stopIfTrue="1">
      <formula>#REF!="CORRIENTE"</formula>
    </cfRule>
    <cfRule type="expression" dxfId="568" priority="413" stopIfTrue="1">
      <formula>#REF!="CASTIGADA"</formula>
    </cfRule>
    <cfRule type="expression" dxfId="567" priority="414" stopIfTrue="1">
      <formula>#REF!="DEVUELTA"</formula>
    </cfRule>
    <cfRule type="expression" dxfId="566" priority="415" stopIfTrue="1">
      <formula>#REF!="CANCELADA"</formula>
    </cfRule>
  </conditionalFormatting>
  <conditionalFormatting sqref="N123:Q124">
    <cfRule type="expression" dxfId="565" priority="406" stopIfTrue="1">
      <formula>#REF!="VENCIDA"</formula>
    </cfRule>
    <cfRule type="expression" dxfId="564" priority="407" stopIfTrue="1">
      <formula>#REF!="CORRIENTE"</formula>
    </cfRule>
    <cfRule type="expression" dxfId="563" priority="408" stopIfTrue="1">
      <formula>#REF!="CASTIGADA"</formula>
    </cfRule>
    <cfRule type="expression" dxfId="562" priority="409" stopIfTrue="1">
      <formula>#REF!="DEVUELTA"</formula>
    </cfRule>
    <cfRule type="expression" dxfId="561" priority="410" stopIfTrue="1">
      <formula>#REF!="CANCELADA"</formula>
    </cfRule>
  </conditionalFormatting>
  <conditionalFormatting sqref="A123:M123 L124">
    <cfRule type="expression" dxfId="560" priority="401" stopIfTrue="1">
      <formula>#REF!="VENCIDA"</formula>
    </cfRule>
    <cfRule type="expression" dxfId="559" priority="402" stopIfTrue="1">
      <formula>#REF!="CORRIENTE"</formula>
    </cfRule>
    <cfRule type="expression" dxfId="558" priority="403" stopIfTrue="1">
      <formula>#REF!="CASTIGADA"</formula>
    </cfRule>
    <cfRule type="expression" dxfId="557" priority="404" stopIfTrue="1">
      <formula>#REF!="DEVUELTA"</formula>
    </cfRule>
    <cfRule type="expression" dxfId="556" priority="405" stopIfTrue="1">
      <formula>#REF!="CANCELADA"</formula>
    </cfRule>
  </conditionalFormatting>
  <conditionalFormatting sqref="N125:Q126">
    <cfRule type="expression" dxfId="555" priority="396" stopIfTrue="1">
      <formula>#REF!="VENCIDA"</formula>
    </cfRule>
    <cfRule type="expression" dxfId="554" priority="397" stopIfTrue="1">
      <formula>#REF!="CORRIENTE"</formula>
    </cfRule>
    <cfRule type="expression" dxfId="553" priority="398" stopIfTrue="1">
      <formula>#REF!="CASTIGADA"</formula>
    </cfRule>
    <cfRule type="expression" dxfId="552" priority="399" stopIfTrue="1">
      <formula>#REF!="DEVUELTA"</formula>
    </cfRule>
    <cfRule type="expression" dxfId="551" priority="400" stopIfTrue="1">
      <formula>#REF!="CANCELADA"</formula>
    </cfRule>
  </conditionalFormatting>
  <conditionalFormatting sqref="A125:M125 L126">
    <cfRule type="expression" dxfId="550" priority="391" stopIfTrue="1">
      <formula>#REF!="VENCIDA"</formula>
    </cfRule>
    <cfRule type="expression" dxfId="549" priority="392" stopIfTrue="1">
      <formula>#REF!="CORRIENTE"</formula>
    </cfRule>
    <cfRule type="expression" dxfId="548" priority="393" stopIfTrue="1">
      <formula>#REF!="CASTIGADA"</formula>
    </cfRule>
    <cfRule type="expression" dxfId="547" priority="394" stopIfTrue="1">
      <formula>#REF!="DEVUELTA"</formula>
    </cfRule>
    <cfRule type="expression" dxfId="546" priority="395" stopIfTrue="1">
      <formula>#REF!="CANCELADA"</formula>
    </cfRule>
  </conditionalFormatting>
  <conditionalFormatting sqref="N129:Q130">
    <cfRule type="expression" dxfId="545" priority="386" stopIfTrue="1">
      <formula>#REF!="VENCIDA"</formula>
    </cfRule>
    <cfRule type="expression" dxfId="544" priority="387" stopIfTrue="1">
      <formula>#REF!="CORRIENTE"</formula>
    </cfRule>
    <cfRule type="expression" dxfId="543" priority="388" stopIfTrue="1">
      <formula>#REF!="CASTIGADA"</formula>
    </cfRule>
    <cfRule type="expression" dxfId="542" priority="389" stopIfTrue="1">
      <formula>#REF!="DEVUELTA"</formula>
    </cfRule>
    <cfRule type="expression" dxfId="541" priority="390" stopIfTrue="1">
      <formula>#REF!="CANCELADA"</formula>
    </cfRule>
  </conditionalFormatting>
  <conditionalFormatting sqref="A129:M129 L130">
    <cfRule type="expression" dxfId="540" priority="381" stopIfTrue="1">
      <formula>#REF!="VENCIDA"</formula>
    </cfRule>
    <cfRule type="expression" dxfId="539" priority="382" stopIfTrue="1">
      <formula>#REF!="CORRIENTE"</formula>
    </cfRule>
    <cfRule type="expression" dxfId="538" priority="383" stopIfTrue="1">
      <formula>#REF!="CASTIGADA"</formula>
    </cfRule>
    <cfRule type="expression" dxfId="537" priority="384" stopIfTrue="1">
      <formula>#REF!="DEVUELTA"</formula>
    </cfRule>
    <cfRule type="expression" dxfId="536" priority="385" stopIfTrue="1">
      <formula>#REF!="CANCELADA"</formula>
    </cfRule>
  </conditionalFormatting>
  <conditionalFormatting sqref="N131:Q132">
    <cfRule type="expression" dxfId="535" priority="376" stopIfTrue="1">
      <formula>#REF!="VENCIDA"</formula>
    </cfRule>
    <cfRule type="expression" dxfId="534" priority="377" stopIfTrue="1">
      <formula>#REF!="CORRIENTE"</formula>
    </cfRule>
    <cfRule type="expression" dxfId="533" priority="378" stopIfTrue="1">
      <formula>#REF!="CASTIGADA"</formula>
    </cfRule>
    <cfRule type="expression" dxfId="532" priority="379" stopIfTrue="1">
      <formula>#REF!="DEVUELTA"</formula>
    </cfRule>
    <cfRule type="expression" dxfId="531" priority="380" stopIfTrue="1">
      <formula>#REF!="CANCELADA"</formula>
    </cfRule>
  </conditionalFormatting>
  <conditionalFormatting sqref="A131:M131 L132">
    <cfRule type="expression" dxfId="530" priority="371" stopIfTrue="1">
      <formula>#REF!="VENCIDA"</formula>
    </cfRule>
    <cfRule type="expression" dxfId="529" priority="372" stopIfTrue="1">
      <formula>#REF!="CORRIENTE"</formula>
    </cfRule>
    <cfRule type="expression" dxfId="528" priority="373" stopIfTrue="1">
      <formula>#REF!="CASTIGADA"</formula>
    </cfRule>
    <cfRule type="expression" dxfId="527" priority="374" stopIfTrue="1">
      <formula>#REF!="DEVUELTA"</formula>
    </cfRule>
    <cfRule type="expression" dxfId="526" priority="375" stopIfTrue="1">
      <formula>#REF!="CANCELADA"</formula>
    </cfRule>
  </conditionalFormatting>
  <conditionalFormatting sqref="N133:P134">
    <cfRule type="expression" dxfId="525" priority="366" stopIfTrue="1">
      <formula>#REF!="VENCIDA"</formula>
    </cfRule>
    <cfRule type="expression" dxfId="524" priority="367" stopIfTrue="1">
      <formula>#REF!="CORRIENTE"</formula>
    </cfRule>
    <cfRule type="expression" dxfId="523" priority="368" stopIfTrue="1">
      <formula>#REF!="CASTIGADA"</formula>
    </cfRule>
    <cfRule type="expression" dxfId="522" priority="369" stopIfTrue="1">
      <formula>#REF!="DEVUELTA"</formula>
    </cfRule>
    <cfRule type="expression" dxfId="521" priority="370" stopIfTrue="1">
      <formula>#REF!="CANCELADA"</formula>
    </cfRule>
  </conditionalFormatting>
  <conditionalFormatting sqref="A133:M133 L134">
    <cfRule type="expression" dxfId="520" priority="361" stopIfTrue="1">
      <formula>#REF!="VENCIDA"</formula>
    </cfRule>
    <cfRule type="expression" dxfId="519" priority="362" stopIfTrue="1">
      <formula>#REF!="CORRIENTE"</formula>
    </cfRule>
    <cfRule type="expression" dxfId="518" priority="363" stopIfTrue="1">
      <formula>#REF!="CASTIGADA"</formula>
    </cfRule>
    <cfRule type="expression" dxfId="517" priority="364" stopIfTrue="1">
      <formula>#REF!="DEVUELTA"</formula>
    </cfRule>
    <cfRule type="expression" dxfId="516" priority="365" stopIfTrue="1">
      <formula>#REF!="CANCELADA"</formula>
    </cfRule>
  </conditionalFormatting>
  <conditionalFormatting sqref="A149:M149 L150">
    <cfRule type="expression" dxfId="515" priority="271" stopIfTrue="1">
      <formula>#REF!="VENCIDA"</formula>
    </cfRule>
    <cfRule type="expression" dxfId="514" priority="272" stopIfTrue="1">
      <formula>#REF!="CORRIENTE"</formula>
    </cfRule>
    <cfRule type="expression" dxfId="513" priority="273" stopIfTrue="1">
      <formula>#REF!="CASTIGADA"</formula>
    </cfRule>
    <cfRule type="expression" dxfId="512" priority="274" stopIfTrue="1">
      <formula>#REF!="DEVUELTA"</formula>
    </cfRule>
    <cfRule type="expression" dxfId="511" priority="275" stopIfTrue="1">
      <formula>#REF!="CANCELADA"</formula>
    </cfRule>
  </conditionalFormatting>
  <conditionalFormatting sqref="A137:M137 L138">
    <cfRule type="expression" dxfId="510" priority="266" stopIfTrue="1">
      <formula>#REF!="VENCIDA"</formula>
    </cfRule>
    <cfRule type="expression" dxfId="509" priority="267" stopIfTrue="1">
      <formula>#REF!="CORRIENTE"</formula>
    </cfRule>
    <cfRule type="expression" dxfId="508" priority="268" stopIfTrue="1">
      <formula>#REF!="CASTIGADA"</formula>
    </cfRule>
    <cfRule type="expression" dxfId="507" priority="269" stopIfTrue="1">
      <formula>#REF!="DEVUELTA"</formula>
    </cfRule>
    <cfRule type="expression" dxfId="506" priority="270" stopIfTrue="1">
      <formula>#REF!="CANCELADA"</formula>
    </cfRule>
  </conditionalFormatting>
  <conditionalFormatting sqref="Q135:Q136">
    <cfRule type="expression" dxfId="505" priority="356" stopIfTrue="1">
      <formula>#REF!="VENCIDA"</formula>
    </cfRule>
    <cfRule type="expression" dxfId="504" priority="357" stopIfTrue="1">
      <formula>#REF!="CORRIENTE"</formula>
    </cfRule>
    <cfRule type="expression" dxfId="503" priority="358" stopIfTrue="1">
      <formula>#REF!="CASTIGADA"</formula>
    </cfRule>
    <cfRule type="expression" dxfId="502" priority="359" stopIfTrue="1">
      <formula>#REF!="DEVUELTA"</formula>
    </cfRule>
    <cfRule type="expression" dxfId="501" priority="360" stopIfTrue="1">
      <formula>#REF!="CANCELADA"</formula>
    </cfRule>
  </conditionalFormatting>
  <conditionalFormatting sqref="N135:P136">
    <cfRule type="expression" dxfId="500" priority="351" stopIfTrue="1">
      <formula>#REF!="VENCIDA"</formula>
    </cfRule>
    <cfRule type="expression" dxfId="499" priority="352" stopIfTrue="1">
      <formula>#REF!="CORRIENTE"</formula>
    </cfRule>
    <cfRule type="expression" dxfId="498" priority="353" stopIfTrue="1">
      <formula>#REF!="CASTIGADA"</formula>
    </cfRule>
    <cfRule type="expression" dxfId="497" priority="354" stopIfTrue="1">
      <formula>#REF!="DEVUELTA"</formula>
    </cfRule>
    <cfRule type="expression" dxfId="496" priority="355" stopIfTrue="1">
      <formula>#REF!="CANCELADA"</formula>
    </cfRule>
  </conditionalFormatting>
  <conditionalFormatting sqref="A135:M135 L136">
    <cfRule type="expression" dxfId="495" priority="346" stopIfTrue="1">
      <formula>#REF!="VENCIDA"</formula>
    </cfRule>
    <cfRule type="expression" dxfId="494" priority="347" stopIfTrue="1">
      <formula>#REF!="CORRIENTE"</formula>
    </cfRule>
    <cfRule type="expression" dxfId="493" priority="348" stopIfTrue="1">
      <formula>#REF!="CASTIGADA"</formula>
    </cfRule>
    <cfRule type="expression" dxfId="492" priority="349" stopIfTrue="1">
      <formula>#REF!="DEVUELTA"</formula>
    </cfRule>
    <cfRule type="expression" dxfId="491" priority="350" stopIfTrue="1">
      <formula>#REF!="CANCELADA"</formula>
    </cfRule>
  </conditionalFormatting>
  <conditionalFormatting sqref="Q140:Q141">
    <cfRule type="expression" dxfId="490" priority="341" stopIfTrue="1">
      <formula>#REF!="VENCIDA"</formula>
    </cfRule>
    <cfRule type="expression" dxfId="489" priority="342" stopIfTrue="1">
      <formula>#REF!="CORRIENTE"</formula>
    </cfRule>
    <cfRule type="expression" dxfId="488" priority="343" stopIfTrue="1">
      <formula>#REF!="CASTIGADA"</formula>
    </cfRule>
    <cfRule type="expression" dxfId="487" priority="344" stopIfTrue="1">
      <formula>#REF!="DEVUELTA"</formula>
    </cfRule>
    <cfRule type="expression" dxfId="486" priority="345" stopIfTrue="1">
      <formula>#REF!="CANCELADA"</formula>
    </cfRule>
  </conditionalFormatting>
  <conditionalFormatting sqref="N140:P141">
    <cfRule type="expression" dxfId="485" priority="336" stopIfTrue="1">
      <formula>#REF!="VENCIDA"</formula>
    </cfRule>
    <cfRule type="expression" dxfId="484" priority="337" stopIfTrue="1">
      <formula>#REF!="CORRIENTE"</formula>
    </cfRule>
    <cfRule type="expression" dxfId="483" priority="338" stopIfTrue="1">
      <formula>#REF!="CASTIGADA"</formula>
    </cfRule>
    <cfRule type="expression" dxfId="482" priority="339" stopIfTrue="1">
      <formula>#REF!="DEVUELTA"</formula>
    </cfRule>
    <cfRule type="expression" dxfId="481" priority="340" stopIfTrue="1">
      <formula>#REF!="CANCELADA"</formula>
    </cfRule>
  </conditionalFormatting>
  <conditionalFormatting sqref="A140:M140 L141">
    <cfRule type="expression" dxfId="480" priority="331" stopIfTrue="1">
      <formula>#REF!="VENCIDA"</formula>
    </cfRule>
    <cfRule type="expression" dxfId="479" priority="332" stopIfTrue="1">
      <formula>#REF!="CORRIENTE"</formula>
    </cfRule>
    <cfRule type="expression" dxfId="478" priority="333" stopIfTrue="1">
      <formula>#REF!="CASTIGADA"</formula>
    </cfRule>
    <cfRule type="expression" dxfId="477" priority="334" stopIfTrue="1">
      <formula>#REF!="DEVUELTA"</formula>
    </cfRule>
    <cfRule type="expression" dxfId="476" priority="335" stopIfTrue="1">
      <formula>#REF!="CANCELADA"</formula>
    </cfRule>
  </conditionalFormatting>
  <conditionalFormatting sqref="Q142:Q143">
    <cfRule type="expression" dxfId="475" priority="326" stopIfTrue="1">
      <formula>#REF!="VENCIDA"</formula>
    </cfRule>
    <cfRule type="expression" dxfId="474" priority="327" stopIfTrue="1">
      <formula>#REF!="CORRIENTE"</formula>
    </cfRule>
    <cfRule type="expression" dxfId="473" priority="328" stopIfTrue="1">
      <formula>#REF!="CASTIGADA"</formula>
    </cfRule>
    <cfRule type="expression" dxfId="472" priority="329" stopIfTrue="1">
      <formula>#REF!="DEVUELTA"</formula>
    </cfRule>
    <cfRule type="expression" dxfId="471" priority="330" stopIfTrue="1">
      <formula>#REF!="CANCELADA"</formula>
    </cfRule>
  </conditionalFormatting>
  <conditionalFormatting sqref="N142:P143">
    <cfRule type="expression" dxfId="470" priority="321" stopIfTrue="1">
      <formula>#REF!="VENCIDA"</formula>
    </cfRule>
    <cfRule type="expression" dxfId="469" priority="322" stopIfTrue="1">
      <formula>#REF!="CORRIENTE"</formula>
    </cfRule>
    <cfRule type="expression" dxfId="468" priority="323" stopIfTrue="1">
      <formula>#REF!="CASTIGADA"</formula>
    </cfRule>
    <cfRule type="expression" dxfId="467" priority="324" stopIfTrue="1">
      <formula>#REF!="DEVUELTA"</formula>
    </cfRule>
    <cfRule type="expression" dxfId="466" priority="325" stopIfTrue="1">
      <formula>#REF!="CANCELADA"</formula>
    </cfRule>
  </conditionalFormatting>
  <conditionalFormatting sqref="A142:M142 L143">
    <cfRule type="expression" dxfId="465" priority="316" stopIfTrue="1">
      <formula>#REF!="VENCIDA"</formula>
    </cfRule>
    <cfRule type="expression" dxfId="464" priority="317" stopIfTrue="1">
      <formula>#REF!="CORRIENTE"</formula>
    </cfRule>
    <cfRule type="expression" dxfId="463" priority="318" stopIfTrue="1">
      <formula>#REF!="CASTIGADA"</formula>
    </cfRule>
    <cfRule type="expression" dxfId="462" priority="319" stopIfTrue="1">
      <formula>#REF!="DEVUELTA"</formula>
    </cfRule>
    <cfRule type="expression" dxfId="461" priority="320" stopIfTrue="1">
      <formula>#REF!="CANCELADA"</formula>
    </cfRule>
  </conditionalFormatting>
  <conditionalFormatting sqref="Q145:Q146">
    <cfRule type="expression" dxfId="460" priority="311" stopIfTrue="1">
      <formula>#REF!="VENCIDA"</formula>
    </cfRule>
    <cfRule type="expression" dxfId="459" priority="312" stopIfTrue="1">
      <formula>#REF!="CORRIENTE"</formula>
    </cfRule>
    <cfRule type="expression" dxfId="458" priority="313" stopIfTrue="1">
      <formula>#REF!="CASTIGADA"</formula>
    </cfRule>
    <cfRule type="expression" dxfId="457" priority="314" stopIfTrue="1">
      <formula>#REF!="DEVUELTA"</formula>
    </cfRule>
    <cfRule type="expression" dxfId="456" priority="315" stopIfTrue="1">
      <formula>#REF!="CANCELADA"</formula>
    </cfRule>
  </conditionalFormatting>
  <conditionalFormatting sqref="N145:P146">
    <cfRule type="expression" dxfId="455" priority="306" stopIfTrue="1">
      <formula>#REF!="VENCIDA"</formula>
    </cfRule>
    <cfRule type="expression" dxfId="454" priority="307" stopIfTrue="1">
      <formula>#REF!="CORRIENTE"</formula>
    </cfRule>
    <cfRule type="expression" dxfId="453" priority="308" stopIfTrue="1">
      <formula>#REF!="CASTIGADA"</formula>
    </cfRule>
    <cfRule type="expression" dxfId="452" priority="309" stopIfTrue="1">
      <formula>#REF!="DEVUELTA"</formula>
    </cfRule>
    <cfRule type="expression" dxfId="451" priority="310" stopIfTrue="1">
      <formula>#REF!="CANCELADA"</formula>
    </cfRule>
  </conditionalFormatting>
  <conditionalFormatting sqref="A145:M145 L146">
    <cfRule type="expression" dxfId="450" priority="301" stopIfTrue="1">
      <formula>#REF!="VENCIDA"</formula>
    </cfRule>
    <cfRule type="expression" dxfId="449" priority="302" stopIfTrue="1">
      <formula>#REF!="CORRIENTE"</formula>
    </cfRule>
    <cfRule type="expression" dxfId="448" priority="303" stopIfTrue="1">
      <formula>#REF!="CASTIGADA"</formula>
    </cfRule>
    <cfRule type="expression" dxfId="447" priority="304" stopIfTrue="1">
      <formula>#REF!="DEVUELTA"</formula>
    </cfRule>
    <cfRule type="expression" dxfId="446" priority="305" stopIfTrue="1">
      <formula>#REF!="CANCELADA"</formula>
    </cfRule>
  </conditionalFormatting>
  <conditionalFormatting sqref="Q147:Q148">
    <cfRule type="expression" dxfId="445" priority="296" stopIfTrue="1">
      <formula>#REF!="VENCIDA"</formula>
    </cfRule>
    <cfRule type="expression" dxfId="444" priority="297" stopIfTrue="1">
      <formula>#REF!="CORRIENTE"</formula>
    </cfRule>
    <cfRule type="expression" dxfId="443" priority="298" stopIfTrue="1">
      <formula>#REF!="CASTIGADA"</formula>
    </cfRule>
    <cfRule type="expression" dxfId="442" priority="299" stopIfTrue="1">
      <formula>#REF!="DEVUELTA"</formula>
    </cfRule>
    <cfRule type="expression" dxfId="441" priority="300" stopIfTrue="1">
      <formula>#REF!="CANCELADA"</formula>
    </cfRule>
  </conditionalFormatting>
  <conditionalFormatting sqref="N147:P148">
    <cfRule type="expression" dxfId="440" priority="291" stopIfTrue="1">
      <formula>#REF!="VENCIDA"</formula>
    </cfRule>
    <cfRule type="expression" dxfId="439" priority="292" stopIfTrue="1">
      <formula>#REF!="CORRIENTE"</formula>
    </cfRule>
    <cfRule type="expression" dxfId="438" priority="293" stopIfTrue="1">
      <formula>#REF!="CASTIGADA"</formula>
    </cfRule>
    <cfRule type="expression" dxfId="437" priority="294" stopIfTrue="1">
      <formula>#REF!="DEVUELTA"</formula>
    </cfRule>
    <cfRule type="expression" dxfId="436" priority="295" stopIfTrue="1">
      <formula>#REF!="CANCELADA"</formula>
    </cfRule>
  </conditionalFormatting>
  <conditionalFormatting sqref="A147:M147 L148">
    <cfRule type="expression" dxfId="435" priority="286" stopIfTrue="1">
      <formula>#REF!="VENCIDA"</formula>
    </cfRule>
    <cfRule type="expression" dxfId="434" priority="287" stopIfTrue="1">
      <formula>#REF!="CORRIENTE"</formula>
    </cfRule>
    <cfRule type="expression" dxfId="433" priority="288" stopIfTrue="1">
      <formula>#REF!="CASTIGADA"</formula>
    </cfRule>
    <cfRule type="expression" dxfId="432" priority="289" stopIfTrue="1">
      <formula>#REF!="DEVUELTA"</formula>
    </cfRule>
    <cfRule type="expression" dxfId="431" priority="290" stopIfTrue="1">
      <formula>#REF!="CANCELADA"</formula>
    </cfRule>
  </conditionalFormatting>
  <conditionalFormatting sqref="Q149:Q150">
    <cfRule type="expression" dxfId="430" priority="281" stopIfTrue="1">
      <formula>#REF!="VENCIDA"</formula>
    </cfRule>
    <cfRule type="expression" dxfId="429" priority="282" stopIfTrue="1">
      <formula>#REF!="CORRIENTE"</formula>
    </cfRule>
    <cfRule type="expression" dxfId="428" priority="283" stopIfTrue="1">
      <formula>#REF!="CASTIGADA"</formula>
    </cfRule>
    <cfRule type="expression" dxfId="427" priority="284" stopIfTrue="1">
      <formula>#REF!="DEVUELTA"</formula>
    </cfRule>
    <cfRule type="expression" dxfId="426" priority="285" stopIfTrue="1">
      <formula>#REF!="CANCELADA"</formula>
    </cfRule>
  </conditionalFormatting>
  <conditionalFormatting sqref="N149:P150">
    <cfRule type="expression" dxfId="425" priority="276" stopIfTrue="1">
      <formula>#REF!="VENCIDA"</formula>
    </cfRule>
    <cfRule type="expression" dxfId="424" priority="277" stopIfTrue="1">
      <formula>#REF!="CORRIENTE"</formula>
    </cfRule>
    <cfRule type="expression" dxfId="423" priority="278" stopIfTrue="1">
      <formula>#REF!="CASTIGADA"</formula>
    </cfRule>
    <cfRule type="expression" dxfId="422" priority="279" stopIfTrue="1">
      <formula>#REF!="DEVUELTA"</formula>
    </cfRule>
    <cfRule type="expression" dxfId="421" priority="280" stopIfTrue="1">
      <formula>#REF!="CANCELADA"</formula>
    </cfRule>
  </conditionalFormatting>
  <conditionalFormatting sqref="A286:M286 L287">
    <cfRule type="expression" dxfId="420" priority="246" stopIfTrue="1">
      <formula>#REF!="VENCIDA"</formula>
    </cfRule>
    <cfRule type="expression" dxfId="419" priority="247" stopIfTrue="1">
      <formula>#REF!="CORRIENTE"</formula>
    </cfRule>
    <cfRule type="expression" dxfId="418" priority="248" stopIfTrue="1">
      <formula>#REF!="CASTIGADA"</formula>
    </cfRule>
    <cfRule type="expression" dxfId="417" priority="249" stopIfTrue="1">
      <formula>#REF!="DEVUELTA"</formula>
    </cfRule>
    <cfRule type="expression" dxfId="416" priority="250" stopIfTrue="1">
      <formula>#REF!="CANCELADA"</formula>
    </cfRule>
  </conditionalFormatting>
  <conditionalFormatting sqref="A237:M237 L238">
    <cfRule type="expression" dxfId="415" priority="261" stopIfTrue="1">
      <formula>#REF!="VENCIDA"</formula>
    </cfRule>
    <cfRule type="expression" dxfId="414" priority="262" stopIfTrue="1">
      <formula>#REF!="CORRIENTE"</formula>
    </cfRule>
    <cfRule type="expression" dxfId="413" priority="263" stopIfTrue="1">
      <formula>#REF!="CASTIGADA"</formula>
    </cfRule>
    <cfRule type="expression" dxfId="412" priority="264" stopIfTrue="1">
      <formula>#REF!="DEVUELTA"</formula>
    </cfRule>
    <cfRule type="expression" dxfId="411" priority="265" stopIfTrue="1">
      <formula>#REF!="CANCELADA"</formula>
    </cfRule>
  </conditionalFormatting>
  <conditionalFormatting sqref="A278:M278 L279">
    <cfRule type="expression" dxfId="410" priority="256" stopIfTrue="1">
      <formula>#REF!="VENCIDA"</formula>
    </cfRule>
    <cfRule type="expression" dxfId="409" priority="257" stopIfTrue="1">
      <formula>#REF!="CORRIENTE"</formula>
    </cfRule>
    <cfRule type="expression" dxfId="408" priority="258" stopIfTrue="1">
      <formula>#REF!="CASTIGADA"</formula>
    </cfRule>
    <cfRule type="expression" dxfId="407" priority="259" stopIfTrue="1">
      <formula>#REF!="DEVUELTA"</formula>
    </cfRule>
    <cfRule type="expression" dxfId="406" priority="260" stopIfTrue="1">
      <formula>#REF!="CANCELADA"</formula>
    </cfRule>
  </conditionalFormatting>
  <conditionalFormatting sqref="A284:M284 L285">
    <cfRule type="expression" dxfId="405" priority="251" stopIfTrue="1">
      <formula>#REF!="VENCIDA"</formula>
    </cfRule>
    <cfRule type="expression" dxfId="404" priority="252" stopIfTrue="1">
      <formula>#REF!="CORRIENTE"</formula>
    </cfRule>
    <cfRule type="expression" dxfId="403" priority="253" stopIfTrue="1">
      <formula>#REF!="CASTIGADA"</formula>
    </cfRule>
    <cfRule type="expression" dxfId="402" priority="254" stopIfTrue="1">
      <formula>#REF!="DEVUELTA"</formula>
    </cfRule>
    <cfRule type="expression" dxfId="401" priority="255" stopIfTrue="1">
      <formula>#REF!="CANCELADA"</formula>
    </cfRule>
  </conditionalFormatting>
  <conditionalFormatting sqref="A294:M294 L295">
    <cfRule type="expression" dxfId="400" priority="241" stopIfTrue="1">
      <formula>#REF!="VENCIDA"</formula>
    </cfRule>
    <cfRule type="expression" dxfId="399" priority="242" stopIfTrue="1">
      <formula>#REF!="CORRIENTE"</formula>
    </cfRule>
    <cfRule type="expression" dxfId="398" priority="243" stopIfTrue="1">
      <formula>#REF!="CASTIGADA"</formula>
    </cfRule>
    <cfRule type="expression" dxfId="397" priority="244" stopIfTrue="1">
      <formula>#REF!="DEVUELTA"</formula>
    </cfRule>
    <cfRule type="expression" dxfId="396" priority="245" stopIfTrue="1">
      <formula>#REF!="CANCELADA"</formula>
    </cfRule>
  </conditionalFormatting>
  <conditionalFormatting sqref="A296:M296 L297">
    <cfRule type="expression" dxfId="395" priority="236" stopIfTrue="1">
      <formula>#REF!="VENCIDA"</formula>
    </cfRule>
    <cfRule type="expression" dxfId="394" priority="237" stopIfTrue="1">
      <formula>#REF!="CORRIENTE"</formula>
    </cfRule>
    <cfRule type="expression" dxfId="393" priority="238" stopIfTrue="1">
      <formula>#REF!="CASTIGADA"</formula>
    </cfRule>
    <cfRule type="expression" dxfId="392" priority="239" stopIfTrue="1">
      <formula>#REF!="DEVUELTA"</formula>
    </cfRule>
    <cfRule type="expression" dxfId="391" priority="240" stopIfTrue="1">
      <formula>#REF!="CANCELADA"</formula>
    </cfRule>
  </conditionalFormatting>
  <conditionalFormatting sqref="A298:M298 L299">
    <cfRule type="expression" dxfId="390" priority="231" stopIfTrue="1">
      <formula>#REF!="VENCIDA"</formula>
    </cfRule>
    <cfRule type="expression" dxfId="389" priority="232" stopIfTrue="1">
      <formula>#REF!="CORRIENTE"</formula>
    </cfRule>
    <cfRule type="expression" dxfId="388" priority="233" stopIfTrue="1">
      <formula>#REF!="CASTIGADA"</formula>
    </cfRule>
    <cfRule type="expression" dxfId="387" priority="234" stopIfTrue="1">
      <formula>#REF!="DEVUELTA"</formula>
    </cfRule>
    <cfRule type="expression" dxfId="386" priority="235" stopIfTrue="1">
      <formula>#REF!="CANCELADA"</formula>
    </cfRule>
  </conditionalFormatting>
  <conditionalFormatting sqref="A300:M300 L301">
    <cfRule type="expression" dxfId="385" priority="226" stopIfTrue="1">
      <formula>#REF!="VENCIDA"</formula>
    </cfRule>
    <cfRule type="expression" dxfId="384" priority="227" stopIfTrue="1">
      <formula>#REF!="CORRIENTE"</formula>
    </cfRule>
    <cfRule type="expression" dxfId="383" priority="228" stopIfTrue="1">
      <formula>#REF!="CASTIGADA"</formula>
    </cfRule>
    <cfRule type="expression" dxfId="382" priority="229" stopIfTrue="1">
      <formula>#REF!="DEVUELTA"</formula>
    </cfRule>
    <cfRule type="expression" dxfId="381" priority="230" stopIfTrue="1">
      <formula>#REF!="CANCELADA"</formula>
    </cfRule>
  </conditionalFormatting>
  <conditionalFormatting sqref="A305:M305 L306">
    <cfRule type="expression" dxfId="380" priority="221" stopIfTrue="1">
      <formula>#REF!="VENCIDA"</formula>
    </cfRule>
    <cfRule type="expression" dxfId="379" priority="222" stopIfTrue="1">
      <formula>#REF!="CORRIENTE"</formula>
    </cfRule>
    <cfRule type="expression" dxfId="378" priority="223" stopIfTrue="1">
      <formula>#REF!="CASTIGADA"</formula>
    </cfRule>
    <cfRule type="expression" dxfId="377" priority="224" stopIfTrue="1">
      <formula>#REF!="DEVUELTA"</formula>
    </cfRule>
    <cfRule type="expression" dxfId="376" priority="225" stopIfTrue="1">
      <formula>#REF!="CANCELADA"</formula>
    </cfRule>
  </conditionalFormatting>
  <conditionalFormatting sqref="A307:M307 L308">
    <cfRule type="expression" dxfId="375" priority="216" stopIfTrue="1">
      <formula>#REF!="VENCIDA"</formula>
    </cfRule>
    <cfRule type="expression" dxfId="374" priority="217" stopIfTrue="1">
      <formula>#REF!="CORRIENTE"</formula>
    </cfRule>
    <cfRule type="expression" dxfId="373" priority="218" stopIfTrue="1">
      <formula>#REF!="CASTIGADA"</formula>
    </cfRule>
    <cfRule type="expression" dxfId="372" priority="219" stopIfTrue="1">
      <formula>#REF!="DEVUELTA"</formula>
    </cfRule>
    <cfRule type="expression" dxfId="371" priority="220" stopIfTrue="1">
      <formula>#REF!="CANCELADA"</formula>
    </cfRule>
  </conditionalFormatting>
  <conditionalFormatting sqref="A310:M310 L311">
    <cfRule type="expression" dxfId="370" priority="211" stopIfTrue="1">
      <formula>#REF!="VENCIDA"</formula>
    </cfRule>
    <cfRule type="expression" dxfId="369" priority="212" stopIfTrue="1">
      <formula>#REF!="CORRIENTE"</formula>
    </cfRule>
    <cfRule type="expression" dxfId="368" priority="213" stopIfTrue="1">
      <formula>#REF!="CASTIGADA"</formula>
    </cfRule>
    <cfRule type="expression" dxfId="367" priority="214" stopIfTrue="1">
      <formula>#REF!="DEVUELTA"</formula>
    </cfRule>
    <cfRule type="expression" dxfId="366" priority="215" stopIfTrue="1">
      <formula>#REF!="CANCELADA"</formula>
    </cfRule>
  </conditionalFormatting>
  <conditionalFormatting sqref="A316:M316 L317">
    <cfRule type="expression" dxfId="365" priority="206" stopIfTrue="1">
      <formula>#REF!="VENCIDA"</formula>
    </cfRule>
    <cfRule type="expression" dxfId="364" priority="207" stopIfTrue="1">
      <formula>#REF!="CORRIENTE"</formula>
    </cfRule>
    <cfRule type="expression" dxfId="363" priority="208" stopIfTrue="1">
      <formula>#REF!="CASTIGADA"</formula>
    </cfRule>
    <cfRule type="expression" dxfId="362" priority="209" stopIfTrue="1">
      <formula>#REF!="DEVUELTA"</formula>
    </cfRule>
    <cfRule type="expression" dxfId="361" priority="210" stopIfTrue="1">
      <formula>#REF!="CANCELADA"</formula>
    </cfRule>
  </conditionalFormatting>
  <conditionalFormatting sqref="A318:M318 L319">
    <cfRule type="expression" dxfId="360" priority="201" stopIfTrue="1">
      <formula>#REF!="VENCIDA"</formula>
    </cfRule>
    <cfRule type="expression" dxfId="359" priority="202" stopIfTrue="1">
      <formula>#REF!="CORRIENTE"</formula>
    </cfRule>
    <cfRule type="expression" dxfId="358" priority="203" stopIfTrue="1">
      <formula>#REF!="CASTIGADA"</formula>
    </cfRule>
    <cfRule type="expression" dxfId="357" priority="204" stopIfTrue="1">
      <formula>#REF!="DEVUELTA"</formula>
    </cfRule>
    <cfRule type="expression" dxfId="356" priority="205" stopIfTrue="1">
      <formula>#REF!="CANCELADA"</formula>
    </cfRule>
  </conditionalFormatting>
  <conditionalFormatting sqref="A324:M324 L325">
    <cfRule type="expression" dxfId="355" priority="196" stopIfTrue="1">
      <formula>#REF!="VENCIDA"</formula>
    </cfRule>
    <cfRule type="expression" dxfId="354" priority="197" stopIfTrue="1">
      <formula>#REF!="CORRIENTE"</formula>
    </cfRule>
    <cfRule type="expression" dxfId="353" priority="198" stopIfTrue="1">
      <formula>#REF!="CASTIGADA"</formula>
    </cfRule>
    <cfRule type="expression" dxfId="352" priority="199" stopIfTrue="1">
      <formula>#REF!="DEVUELTA"</formula>
    </cfRule>
    <cfRule type="expression" dxfId="351" priority="200" stopIfTrue="1">
      <formula>#REF!="CANCELADA"</formula>
    </cfRule>
  </conditionalFormatting>
  <conditionalFormatting sqref="A326:M326 L327">
    <cfRule type="expression" dxfId="350" priority="191" stopIfTrue="1">
      <formula>#REF!="VENCIDA"</formula>
    </cfRule>
    <cfRule type="expression" dxfId="349" priority="192" stopIfTrue="1">
      <formula>#REF!="CORRIENTE"</formula>
    </cfRule>
    <cfRule type="expression" dxfId="348" priority="193" stopIfTrue="1">
      <formula>#REF!="CASTIGADA"</formula>
    </cfRule>
    <cfRule type="expression" dxfId="347" priority="194" stopIfTrue="1">
      <formula>#REF!="DEVUELTA"</formula>
    </cfRule>
    <cfRule type="expression" dxfId="346" priority="195" stopIfTrue="1">
      <formula>#REF!="CANCELADA"</formula>
    </cfRule>
  </conditionalFormatting>
  <conditionalFormatting sqref="A329:M329 L330">
    <cfRule type="expression" dxfId="345" priority="186" stopIfTrue="1">
      <formula>#REF!="VENCIDA"</formula>
    </cfRule>
    <cfRule type="expression" dxfId="344" priority="187" stopIfTrue="1">
      <formula>#REF!="CORRIENTE"</formula>
    </cfRule>
    <cfRule type="expression" dxfId="343" priority="188" stopIfTrue="1">
      <formula>#REF!="CASTIGADA"</formula>
    </cfRule>
    <cfRule type="expression" dxfId="342" priority="189" stopIfTrue="1">
      <formula>#REF!="DEVUELTA"</formula>
    </cfRule>
    <cfRule type="expression" dxfId="341" priority="190" stopIfTrue="1">
      <formula>#REF!="CANCELADA"</formula>
    </cfRule>
  </conditionalFormatting>
  <conditionalFormatting sqref="A331:M331 L332">
    <cfRule type="expression" dxfId="340" priority="181" stopIfTrue="1">
      <formula>#REF!="VENCIDA"</formula>
    </cfRule>
    <cfRule type="expression" dxfId="339" priority="182" stopIfTrue="1">
      <formula>#REF!="CORRIENTE"</formula>
    </cfRule>
    <cfRule type="expression" dxfId="338" priority="183" stopIfTrue="1">
      <formula>#REF!="CASTIGADA"</formula>
    </cfRule>
    <cfRule type="expression" dxfId="337" priority="184" stopIfTrue="1">
      <formula>#REF!="DEVUELTA"</formula>
    </cfRule>
    <cfRule type="expression" dxfId="336" priority="185" stopIfTrue="1">
      <formula>#REF!="CANCELADA"</formula>
    </cfRule>
  </conditionalFormatting>
  <conditionalFormatting sqref="A336:M336 L337">
    <cfRule type="expression" dxfId="335" priority="176" stopIfTrue="1">
      <formula>#REF!="VENCIDA"</formula>
    </cfRule>
    <cfRule type="expression" dxfId="334" priority="177" stopIfTrue="1">
      <formula>#REF!="CORRIENTE"</formula>
    </cfRule>
    <cfRule type="expression" dxfId="333" priority="178" stopIfTrue="1">
      <formula>#REF!="CASTIGADA"</formula>
    </cfRule>
    <cfRule type="expression" dxfId="332" priority="179" stopIfTrue="1">
      <formula>#REF!="DEVUELTA"</formula>
    </cfRule>
    <cfRule type="expression" dxfId="331" priority="180" stopIfTrue="1">
      <formula>#REF!="CANCELADA"</formula>
    </cfRule>
  </conditionalFormatting>
  <conditionalFormatting sqref="A338:M338 L339">
    <cfRule type="expression" dxfId="330" priority="171" stopIfTrue="1">
      <formula>#REF!="VENCIDA"</formula>
    </cfRule>
    <cfRule type="expression" dxfId="329" priority="172" stopIfTrue="1">
      <formula>#REF!="CORRIENTE"</formula>
    </cfRule>
    <cfRule type="expression" dxfId="328" priority="173" stopIfTrue="1">
      <formula>#REF!="CASTIGADA"</formula>
    </cfRule>
    <cfRule type="expression" dxfId="327" priority="174" stopIfTrue="1">
      <formula>#REF!="DEVUELTA"</formula>
    </cfRule>
    <cfRule type="expression" dxfId="326" priority="175" stopIfTrue="1">
      <formula>#REF!="CANCELADA"</formula>
    </cfRule>
  </conditionalFormatting>
  <conditionalFormatting sqref="A340:M340 L341">
    <cfRule type="expression" dxfId="325" priority="166" stopIfTrue="1">
      <formula>#REF!="VENCIDA"</formula>
    </cfRule>
    <cfRule type="expression" dxfId="324" priority="167" stopIfTrue="1">
      <formula>#REF!="CORRIENTE"</formula>
    </cfRule>
    <cfRule type="expression" dxfId="323" priority="168" stopIfTrue="1">
      <formula>#REF!="CASTIGADA"</formula>
    </cfRule>
    <cfRule type="expression" dxfId="322" priority="169" stopIfTrue="1">
      <formula>#REF!="DEVUELTA"</formula>
    </cfRule>
    <cfRule type="expression" dxfId="321" priority="170" stopIfTrue="1">
      <formula>#REF!="CANCELADA"</formula>
    </cfRule>
  </conditionalFormatting>
  <conditionalFormatting sqref="A343:M343 L344">
    <cfRule type="expression" dxfId="320" priority="161" stopIfTrue="1">
      <formula>#REF!="VENCIDA"</formula>
    </cfRule>
    <cfRule type="expression" dxfId="319" priority="162" stopIfTrue="1">
      <formula>#REF!="CORRIENTE"</formula>
    </cfRule>
    <cfRule type="expression" dxfId="318" priority="163" stopIfTrue="1">
      <formula>#REF!="CASTIGADA"</formula>
    </cfRule>
    <cfRule type="expression" dxfId="317" priority="164" stopIfTrue="1">
      <formula>#REF!="DEVUELTA"</formula>
    </cfRule>
    <cfRule type="expression" dxfId="316" priority="165" stopIfTrue="1">
      <formula>#REF!="CANCELADA"</formula>
    </cfRule>
  </conditionalFormatting>
  <conditionalFormatting sqref="A346:M346 L347">
    <cfRule type="expression" dxfId="315" priority="156" stopIfTrue="1">
      <formula>#REF!="VENCIDA"</formula>
    </cfRule>
    <cfRule type="expression" dxfId="314" priority="157" stopIfTrue="1">
      <formula>#REF!="CORRIENTE"</formula>
    </cfRule>
    <cfRule type="expression" dxfId="313" priority="158" stopIfTrue="1">
      <formula>#REF!="CASTIGADA"</formula>
    </cfRule>
    <cfRule type="expression" dxfId="312" priority="159" stopIfTrue="1">
      <formula>#REF!="DEVUELTA"</formula>
    </cfRule>
    <cfRule type="expression" dxfId="311" priority="160" stopIfTrue="1">
      <formula>#REF!="CANCELADA"</formula>
    </cfRule>
  </conditionalFormatting>
  <conditionalFormatting sqref="A349:M349 L350">
    <cfRule type="expression" dxfId="310" priority="151" stopIfTrue="1">
      <formula>#REF!="VENCIDA"</formula>
    </cfRule>
    <cfRule type="expression" dxfId="309" priority="152" stopIfTrue="1">
      <formula>#REF!="CORRIENTE"</formula>
    </cfRule>
    <cfRule type="expression" dxfId="308" priority="153" stopIfTrue="1">
      <formula>#REF!="CASTIGADA"</formula>
    </cfRule>
    <cfRule type="expression" dxfId="307" priority="154" stopIfTrue="1">
      <formula>#REF!="DEVUELTA"</formula>
    </cfRule>
    <cfRule type="expression" dxfId="306" priority="155" stopIfTrue="1">
      <formula>#REF!="CANCELADA"</formula>
    </cfRule>
  </conditionalFormatting>
  <conditionalFormatting sqref="A352:M352 L353">
    <cfRule type="expression" dxfId="305" priority="146" stopIfTrue="1">
      <formula>#REF!="VENCIDA"</formula>
    </cfRule>
    <cfRule type="expression" dxfId="304" priority="147" stopIfTrue="1">
      <formula>#REF!="CORRIENTE"</formula>
    </cfRule>
    <cfRule type="expression" dxfId="303" priority="148" stopIfTrue="1">
      <formula>#REF!="CASTIGADA"</formula>
    </cfRule>
    <cfRule type="expression" dxfId="302" priority="149" stopIfTrue="1">
      <formula>#REF!="DEVUELTA"</formula>
    </cfRule>
    <cfRule type="expression" dxfId="301" priority="150" stopIfTrue="1">
      <formula>#REF!="CANCELADA"</formula>
    </cfRule>
  </conditionalFormatting>
  <conditionalFormatting sqref="A359:M359 L360">
    <cfRule type="expression" dxfId="300" priority="141" stopIfTrue="1">
      <formula>#REF!="VENCIDA"</formula>
    </cfRule>
    <cfRule type="expression" dxfId="299" priority="142" stopIfTrue="1">
      <formula>#REF!="CORRIENTE"</formula>
    </cfRule>
    <cfRule type="expression" dxfId="298" priority="143" stopIfTrue="1">
      <formula>#REF!="CASTIGADA"</formula>
    </cfRule>
    <cfRule type="expression" dxfId="297" priority="144" stopIfTrue="1">
      <formula>#REF!="DEVUELTA"</formula>
    </cfRule>
    <cfRule type="expression" dxfId="296" priority="145" stopIfTrue="1">
      <formula>#REF!="CANCELADA"</formula>
    </cfRule>
  </conditionalFormatting>
  <conditionalFormatting sqref="A361:M361 L362">
    <cfRule type="expression" dxfId="295" priority="136" stopIfTrue="1">
      <formula>#REF!="VENCIDA"</formula>
    </cfRule>
    <cfRule type="expression" dxfId="294" priority="137" stopIfTrue="1">
      <formula>#REF!="CORRIENTE"</formula>
    </cfRule>
    <cfRule type="expression" dxfId="293" priority="138" stopIfTrue="1">
      <formula>#REF!="CASTIGADA"</formula>
    </cfRule>
    <cfRule type="expression" dxfId="292" priority="139" stopIfTrue="1">
      <formula>#REF!="DEVUELTA"</formula>
    </cfRule>
    <cfRule type="expression" dxfId="291" priority="140" stopIfTrue="1">
      <formula>#REF!="CANCELADA"</formula>
    </cfRule>
  </conditionalFormatting>
  <conditionalFormatting sqref="A302:M302 L303">
    <cfRule type="expression" dxfId="290" priority="131" stopIfTrue="1">
      <formula>#REF!="VENCIDA"</formula>
    </cfRule>
    <cfRule type="expression" dxfId="289" priority="132" stopIfTrue="1">
      <formula>#REF!="CORRIENTE"</formula>
    </cfRule>
    <cfRule type="expression" dxfId="288" priority="133" stopIfTrue="1">
      <formula>#REF!="CASTIGADA"</formula>
    </cfRule>
    <cfRule type="expression" dxfId="287" priority="134" stopIfTrue="1">
      <formula>#REF!="DEVUELTA"</formula>
    </cfRule>
    <cfRule type="expression" dxfId="286" priority="135" stopIfTrue="1">
      <formula>#REF!="CANCELADA"</formula>
    </cfRule>
  </conditionalFormatting>
  <conditionalFormatting sqref="V25">
    <cfRule type="expression" dxfId="285" priority="126" stopIfTrue="1">
      <formula>#REF!="VENCIDA"</formula>
    </cfRule>
    <cfRule type="expression" dxfId="284" priority="127" stopIfTrue="1">
      <formula>#REF!="CORRIENTE"</formula>
    </cfRule>
    <cfRule type="expression" dxfId="283" priority="128" stopIfTrue="1">
      <formula>#REF!="CASTIGADA"</formula>
    </cfRule>
    <cfRule type="expression" dxfId="282" priority="129" stopIfTrue="1">
      <formula>#REF!="DEVUELTA"</formula>
    </cfRule>
    <cfRule type="expression" dxfId="281" priority="130" stopIfTrue="1">
      <formula>#REF!="CANCELADA"</formula>
    </cfRule>
  </conditionalFormatting>
  <conditionalFormatting sqref="V30">
    <cfRule type="expression" dxfId="280" priority="121" stopIfTrue="1">
      <formula>#REF!="VENCIDA"</formula>
    </cfRule>
    <cfRule type="expression" dxfId="279" priority="122" stopIfTrue="1">
      <formula>#REF!="CORRIENTE"</formula>
    </cfRule>
    <cfRule type="expression" dxfId="278" priority="123" stopIfTrue="1">
      <formula>#REF!="CASTIGADA"</formula>
    </cfRule>
    <cfRule type="expression" dxfId="277" priority="124" stopIfTrue="1">
      <formula>#REF!="DEVUELTA"</formula>
    </cfRule>
    <cfRule type="expression" dxfId="276" priority="125" stopIfTrue="1">
      <formula>#REF!="CANCELADA"</formula>
    </cfRule>
  </conditionalFormatting>
  <conditionalFormatting sqref="V32">
    <cfRule type="expression" dxfId="275" priority="116" stopIfTrue="1">
      <formula>#REF!="VENCIDA"</formula>
    </cfRule>
    <cfRule type="expression" dxfId="274" priority="117" stopIfTrue="1">
      <formula>#REF!="CORRIENTE"</formula>
    </cfRule>
    <cfRule type="expression" dxfId="273" priority="118" stopIfTrue="1">
      <formula>#REF!="CASTIGADA"</formula>
    </cfRule>
    <cfRule type="expression" dxfId="272" priority="119" stopIfTrue="1">
      <formula>#REF!="DEVUELTA"</formula>
    </cfRule>
    <cfRule type="expression" dxfId="271" priority="120" stopIfTrue="1">
      <formula>#REF!="CANCELADA"</formula>
    </cfRule>
  </conditionalFormatting>
  <conditionalFormatting sqref="V34">
    <cfRule type="expression" dxfId="270" priority="111" stopIfTrue="1">
      <formula>#REF!="VENCIDA"</formula>
    </cfRule>
    <cfRule type="expression" dxfId="269" priority="112" stopIfTrue="1">
      <formula>#REF!="CORRIENTE"</formula>
    </cfRule>
    <cfRule type="expression" dxfId="268" priority="113" stopIfTrue="1">
      <formula>#REF!="CASTIGADA"</formula>
    </cfRule>
    <cfRule type="expression" dxfId="267" priority="114" stopIfTrue="1">
      <formula>#REF!="DEVUELTA"</formula>
    </cfRule>
    <cfRule type="expression" dxfId="266" priority="115" stopIfTrue="1">
      <formula>#REF!="CANCELADA"</formula>
    </cfRule>
  </conditionalFormatting>
  <conditionalFormatting sqref="W115 W117 W119 W121 W123">
    <cfRule type="expression" dxfId="265" priority="106" stopIfTrue="1">
      <formula>#REF!="VENCIDA"</formula>
    </cfRule>
    <cfRule type="expression" dxfId="264" priority="107" stopIfTrue="1">
      <formula>#REF!="CORRIENTE"</formula>
    </cfRule>
    <cfRule type="expression" dxfId="263" priority="108" stopIfTrue="1">
      <formula>#REF!="CASTIGADA"</formula>
    </cfRule>
    <cfRule type="expression" dxfId="262" priority="109" stopIfTrue="1">
      <formula>#REF!="DEVUELTA"</formula>
    </cfRule>
    <cfRule type="expression" dxfId="261" priority="110" stopIfTrue="1">
      <formula>#REF!="CANCELADA"</formula>
    </cfRule>
  </conditionalFormatting>
  <conditionalFormatting sqref="W113">
    <cfRule type="expression" dxfId="260" priority="101" stopIfTrue="1">
      <formula>#REF!="VENCIDA"</formula>
    </cfRule>
    <cfRule type="expression" dxfId="259" priority="102" stopIfTrue="1">
      <formula>#REF!="CORRIENTE"</formula>
    </cfRule>
    <cfRule type="expression" dxfId="258" priority="103" stopIfTrue="1">
      <formula>#REF!="CASTIGADA"</formula>
    </cfRule>
    <cfRule type="expression" dxfId="257" priority="104" stopIfTrue="1">
      <formula>#REF!="DEVUELTA"</formula>
    </cfRule>
    <cfRule type="expression" dxfId="256" priority="105" stopIfTrue="1">
      <formula>#REF!="CANCELADA"</formula>
    </cfRule>
  </conditionalFormatting>
  <conditionalFormatting sqref="V137">
    <cfRule type="expression" dxfId="255" priority="96" stopIfTrue="1">
      <formula>#REF!="VENCIDA"</formula>
    </cfRule>
    <cfRule type="expression" dxfId="254" priority="97" stopIfTrue="1">
      <formula>#REF!="CORRIENTE"</formula>
    </cfRule>
    <cfRule type="expression" dxfId="253" priority="98" stopIfTrue="1">
      <formula>#REF!="CASTIGADA"</formula>
    </cfRule>
    <cfRule type="expression" dxfId="252" priority="99" stopIfTrue="1">
      <formula>#REF!="DEVUELTA"</formula>
    </cfRule>
    <cfRule type="expression" dxfId="251" priority="100" stopIfTrue="1">
      <formula>#REF!="CANCELADA"</formula>
    </cfRule>
  </conditionalFormatting>
  <conditionalFormatting sqref="V140 V142">
    <cfRule type="expression" dxfId="250" priority="91" stopIfTrue="1">
      <formula>#REF!="VENCIDA"</formula>
    </cfRule>
    <cfRule type="expression" dxfId="249" priority="92" stopIfTrue="1">
      <formula>#REF!="CORRIENTE"</formula>
    </cfRule>
    <cfRule type="expression" dxfId="248" priority="93" stopIfTrue="1">
      <formula>#REF!="CASTIGADA"</formula>
    </cfRule>
    <cfRule type="expression" dxfId="247" priority="94" stopIfTrue="1">
      <formula>#REF!="DEVUELTA"</formula>
    </cfRule>
    <cfRule type="expression" dxfId="246" priority="95" stopIfTrue="1">
      <formula>#REF!="CANCELADA"</formula>
    </cfRule>
  </conditionalFormatting>
  <conditionalFormatting sqref="V145 V147 V149">
    <cfRule type="expression" dxfId="245" priority="86" stopIfTrue="1">
      <formula>#REF!="VENCIDA"</formula>
    </cfRule>
    <cfRule type="expression" dxfId="244" priority="87" stopIfTrue="1">
      <formula>#REF!="CORRIENTE"</formula>
    </cfRule>
    <cfRule type="expression" dxfId="243" priority="88" stopIfTrue="1">
      <formula>#REF!="CASTIGADA"</formula>
    </cfRule>
    <cfRule type="expression" dxfId="242" priority="89" stopIfTrue="1">
      <formula>#REF!="DEVUELTA"</formula>
    </cfRule>
    <cfRule type="expression" dxfId="241" priority="90" stopIfTrue="1">
      <formula>#REF!="CANCELADA"</formula>
    </cfRule>
  </conditionalFormatting>
  <conditionalFormatting sqref="W284 W286">
    <cfRule type="expression" dxfId="240" priority="81" stopIfTrue="1">
      <formula>#REF!="VENCIDA"</formula>
    </cfRule>
    <cfRule type="expression" dxfId="239" priority="82" stopIfTrue="1">
      <formula>#REF!="CORRIENTE"</formula>
    </cfRule>
    <cfRule type="expression" dxfId="238" priority="83" stopIfTrue="1">
      <formula>#REF!="CASTIGADA"</formula>
    </cfRule>
    <cfRule type="expression" dxfId="237" priority="84" stopIfTrue="1">
      <formula>#REF!="DEVUELTA"</formula>
    </cfRule>
    <cfRule type="expression" dxfId="236" priority="85" stopIfTrue="1">
      <formula>#REF!="CANCELADA"</formula>
    </cfRule>
  </conditionalFormatting>
  <conditionalFormatting sqref="W296 W298 W300">
    <cfRule type="expression" dxfId="235" priority="76" stopIfTrue="1">
      <formula>#REF!="VENCIDA"</formula>
    </cfRule>
    <cfRule type="expression" dxfId="234" priority="77" stopIfTrue="1">
      <formula>#REF!="CORRIENTE"</formula>
    </cfRule>
    <cfRule type="expression" dxfId="233" priority="78" stopIfTrue="1">
      <formula>#REF!="CASTIGADA"</formula>
    </cfRule>
    <cfRule type="expression" dxfId="232" priority="79" stopIfTrue="1">
      <formula>#REF!="DEVUELTA"</formula>
    </cfRule>
    <cfRule type="expression" dxfId="231" priority="80" stopIfTrue="1">
      <formula>#REF!="CANCELADA"</formula>
    </cfRule>
  </conditionalFormatting>
  <conditionalFormatting sqref="V296 V298 V300 V302">
    <cfRule type="expression" dxfId="230" priority="71" stopIfTrue="1">
      <formula>#REF!="VENCIDA"</formula>
    </cfRule>
    <cfRule type="expression" dxfId="229" priority="72" stopIfTrue="1">
      <formula>#REF!="CORRIENTE"</formula>
    </cfRule>
    <cfRule type="expression" dxfId="228" priority="73" stopIfTrue="1">
      <formula>#REF!="CASTIGADA"</formula>
    </cfRule>
    <cfRule type="expression" dxfId="227" priority="74" stopIfTrue="1">
      <formula>#REF!="DEVUELTA"</formula>
    </cfRule>
    <cfRule type="expression" dxfId="226" priority="75" stopIfTrue="1">
      <formula>#REF!="CANCELADA"</formula>
    </cfRule>
  </conditionalFormatting>
  <conditionalFormatting sqref="W302">
    <cfRule type="expression" dxfId="225" priority="66" stopIfTrue="1">
      <formula>#REF!="VENCIDA"</formula>
    </cfRule>
    <cfRule type="expression" dxfId="224" priority="67" stopIfTrue="1">
      <formula>#REF!="CORRIENTE"</formula>
    </cfRule>
    <cfRule type="expression" dxfId="223" priority="68" stopIfTrue="1">
      <formula>#REF!="CASTIGADA"</formula>
    </cfRule>
    <cfRule type="expression" dxfId="222" priority="69" stopIfTrue="1">
      <formula>#REF!="DEVUELTA"</formula>
    </cfRule>
    <cfRule type="expression" dxfId="221" priority="70" stopIfTrue="1">
      <formula>#REF!="CANCELADA"</formula>
    </cfRule>
  </conditionalFormatting>
  <conditionalFormatting sqref="V304">
    <cfRule type="expression" dxfId="220" priority="56" stopIfTrue="1">
      <formula>#REF!="VENCIDA"</formula>
    </cfRule>
    <cfRule type="expression" dxfId="219" priority="57" stopIfTrue="1">
      <formula>#REF!="CORRIENTE"</formula>
    </cfRule>
    <cfRule type="expression" dxfId="218" priority="58" stopIfTrue="1">
      <formula>#REF!="CASTIGADA"</formula>
    </cfRule>
    <cfRule type="expression" dxfId="217" priority="59" stopIfTrue="1">
      <formula>#REF!="DEVUELTA"</formula>
    </cfRule>
    <cfRule type="expression" dxfId="216" priority="60" stopIfTrue="1">
      <formula>#REF!="CANCELADA"</formula>
    </cfRule>
  </conditionalFormatting>
  <conditionalFormatting sqref="V305">
    <cfRule type="expression" dxfId="215" priority="51" stopIfTrue="1">
      <formula>#REF!="VENCIDA"</formula>
    </cfRule>
    <cfRule type="expression" dxfId="214" priority="52" stopIfTrue="1">
      <formula>#REF!="CORRIENTE"</formula>
    </cfRule>
    <cfRule type="expression" dxfId="213" priority="53" stopIfTrue="1">
      <formula>#REF!="CASTIGADA"</formula>
    </cfRule>
    <cfRule type="expression" dxfId="212" priority="54" stopIfTrue="1">
      <formula>#REF!="DEVUELTA"</formula>
    </cfRule>
    <cfRule type="expression" dxfId="211" priority="55" stopIfTrue="1">
      <formula>#REF!="CANCELADA"</formula>
    </cfRule>
  </conditionalFormatting>
  <conditionalFormatting sqref="W93 W95">
    <cfRule type="expression" dxfId="210" priority="46" stopIfTrue="1">
      <formula>#REF!="VENCIDA"</formula>
    </cfRule>
    <cfRule type="expression" dxfId="209" priority="47" stopIfTrue="1">
      <formula>#REF!="CORRIENTE"</formula>
    </cfRule>
    <cfRule type="expression" dxfId="208" priority="48" stopIfTrue="1">
      <formula>#REF!="CASTIGADA"</formula>
    </cfRule>
    <cfRule type="expression" dxfId="207" priority="49" stopIfTrue="1">
      <formula>#REF!="DEVUELTA"</formula>
    </cfRule>
    <cfRule type="expression" dxfId="206" priority="50" stopIfTrue="1">
      <formula>#REF!="CANCELADA"</formula>
    </cfRule>
  </conditionalFormatting>
  <conditionalFormatting sqref="A15:V15">
    <cfRule type="expression" dxfId="205" priority="41" stopIfTrue="1">
      <formula>#REF!="VENCIDA"</formula>
    </cfRule>
    <cfRule type="expression" dxfId="204" priority="42" stopIfTrue="1">
      <formula>#REF!="CORRIENTE"</formula>
    </cfRule>
    <cfRule type="expression" dxfId="203" priority="43" stopIfTrue="1">
      <formula>#REF!="CASTIGADA"</formula>
    </cfRule>
    <cfRule type="expression" dxfId="202" priority="44" stopIfTrue="1">
      <formula>#REF!="DEVUELTA"</formula>
    </cfRule>
    <cfRule type="expression" dxfId="201" priority="45" stopIfTrue="1">
      <formula>#REF!="CANCELADA"</formula>
    </cfRule>
  </conditionalFormatting>
  <conditionalFormatting sqref="W15">
    <cfRule type="expression" dxfId="200" priority="36" stopIfTrue="1">
      <formula>#REF!="VENCIDA"</formula>
    </cfRule>
    <cfRule type="expression" dxfId="199" priority="37" stopIfTrue="1">
      <formula>#REF!="CORRIENTE"</formula>
    </cfRule>
    <cfRule type="expression" dxfId="198" priority="38" stopIfTrue="1">
      <formula>#REF!="CASTIGADA"</formula>
    </cfRule>
    <cfRule type="expression" dxfId="197" priority="39" stopIfTrue="1">
      <formula>#REF!="DEVUELTA"</formula>
    </cfRule>
    <cfRule type="expression" dxfId="196" priority="40" stopIfTrue="1">
      <formula>#REF!="CANCELADA"</formula>
    </cfRule>
  </conditionalFormatting>
  <conditionalFormatting sqref="A269:V277">
    <cfRule type="expression" dxfId="195" priority="31" stopIfTrue="1">
      <formula>#REF!="VENCIDA"</formula>
    </cfRule>
    <cfRule type="expression" dxfId="194" priority="32" stopIfTrue="1">
      <formula>#REF!="CORRIENTE"</formula>
    </cfRule>
    <cfRule type="expression" dxfId="193" priority="33" stopIfTrue="1">
      <formula>#REF!="CASTIGADA"</formula>
    </cfRule>
    <cfRule type="expression" dxfId="192" priority="34" stopIfTrue="1">
      <formula>#REF!="DEVUELTA"</formula>
    </cfRule>
    <cfRule type="expression" dxfId="191" priority="35" stopIfTrue="1">
      <formula>#REF!="CANCELADA"</formula>
    </cfRule>
  </conditionalFormatting>
  <conditionalFormatting sqref="A357:A358">
    <cfRule type="expression" dxfId="190" priority="16" stopIfTrue="1">
      <formula>#REF!="VENCIDA"</formula>
    </cfRule>
    <cfRule type="expression" dxfId="189" priority="17" stopIfTrue="1">
      <formula>#REF!="CORRIENTE"</formula>
    </cfRule>
    <cfRule type="expression" dxfId="188" priority="18" stopIfTrue="1">
      <formula>#REF!="CASTIGADA"</formula>
    </cfRule>
    <cfRule type="expression" dxfId="187" priority="19" stopIfTrue="1">
      <formula>#REF!="DEVUELTA"</formula>
    </cfRule>
    <cfRule type="expression" dxfId="186" priority="20" stopIfTrue="1">
      <formula>#REF!="CANCELADA"</formula>
    </cfRule>
  </conditionalFormatting>
  <conditionalFormatting sqref="A354:M354 L355">
    <cfRule type="expression" dxfId="185" priority="1" stopIfTrue="1">
      <formula>#REF!="VENCIDA"</formula>
    </cfRule>
    <cfRule type="expression" dxfId="184" priority="2" stopIfTrue="1">
      <formula>#REF!="CORRIENTE"</formula>
    </cfRule>
    <cfRule type="expression" dxfId="183" priority="3" stopIfTrue="1">
      <formula>#REF!="CASTIGADA"</formula>
    </cfRule>
    <cfRule type="expression" dxfId="182" priority="4" stopIfTrue="1">
      <formula>#REF!="DEVUELTA"</formula>
    </cfRule>
    <cfRule type="expression" dxfId="181" priority="5" stopIfTrue="1">
      <formula>#REF!="CANCELADA"</formula>
    </cfRule>
  </conditionalFormatting>
  <conditionalFormatting sqref="A356">
    <cfRule type="expression" dxfId="180" priority="21" stopIfTrue="1">
      <formula>#REF!="VENCIDA"</formula>
    </cfRule>
    <cfRule type="expression" dxfId="179" priority="22" stopIfTrue="1">
      <formula>#REF!="CORRIENTE"</formula>
    </cfRule>
    <cfRule type="expression" dxfId="178" priority="23" stopIfTrue="1">
      <formula>#REF!="CASTIGADA"</formula>
    </cfRule>
    <cfRule type="expression" dxfId="177" priority="24" stopIfTrue="1">
      <formula>#REF!="DEVUELTA"</formula>
    </cfRule>
    <cfRule type="expression" dxfId="176" priority="25" stopIfTrue="1">
      <formula>#REF!="CANCELADA"</formula>
    </cfRule>
  </conditionalFormatting>
  <conditionalFormatting sqref="N354:V354 N355:U355">
    <cfRule type="expression" dxfId="175" priority="11" stopIfTrue="1">
      <formula>#REF!="VENCIDA"</formula>
    </cfRule>
    <cfRule type="expression" dxfId="174" priority="12" stopIfTrue="1">
      <formula>#REF!="CORRIENTE"</formula>
    </cfRule>
    <cfRule type="expression" dxfId="173" priority="13" stopIfTrue="1">
      <formula>#REF!="CASTIGADA"</formula>
    </cfRule>
    <cfRule type="expression" dxfId="172" priority="14" stopIfTrue="1">
      <formula>#REF!="DEVUELTA"</formula>
    </cfRule>
    <cfRule type="expression" dxfId="171" priority="15" stopIfTrue="1">
      <formula>#REF!="CANCELADA"</formula>
    </cfRule>
  </conditionalFormatting>
  <conditionalFormatting sqref="W354">
    <cfRule type="expression" dxfId="170" priority="6" stopIfTrue="1">
      <formula>#REF!="VENCIDA"</formula>
    </cfRule>
    <cfRule type="expression" dxfId="169" priority="7" stopIfTrue="1">
      <formula>#REF!="CORRIENTE"</formula>
    </cfRule>
    <cfRule type="expression" dxfId="168" priority="8" stopIfTrue="1">
      <formula>#REF!="CASTIGADA"</formula>
    </cfRule>
    <cfRule type="expression" dxfId="167" priority="9" stopIfTrue="1">
      <formula>#REF!="DEVUELTA"</formula>
    </cfRule>
    <cfRule type="expression" dxfId="166" priority="10" stopIfTrue="1">
      <formula>#REF!="CANCELADA"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60" orientation="landscape" r:id="rId1"/>
  <rowBreaks count="2" manualBreakCount="2">
    <brk id="44" max="22" man="1"/>
    <brk id="8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2"/>
  <sheetViews>
    <sheetView view="pageBreakPreview" zoomScaleNormal="100" zoomScaleSheetLayoutView="100" workbookViewId="0">
      <selection activeCell="A6" sqref="A6:W6"/>
    </sheetView>
  </sheetViews>
  <sheetFormatPr baseColWidth="10" defaultRowHeight="15" x14ac:dyDescent="0.25"/>
  <cols>
    <col min="1" max="1" width="8.7109375" customWidth="1"/>
    <col min="2" max="2" width="8.28515625" bestFit="1" customWidth="1"/>
    <col min="3" max="3" width="10.5703125" bestFit="1" customWidth="1"/>
    <col min="4" max="4" width="9.28515625" bestFit="1" customWidth="1"/>
    <col min="5" max="5" width="14.42578125" customWidth="1"/>
    <col min="6" max="6" width="12.140625" customWidth="1"/>
    <col min="7" max="7" width="8.7109375" bestFit="1" customWidth="1"/>
    <col min="8" max="9" width="7.85546875" bestFit="1" customWidth="1"/>
    <col min="10" max="10" width="13.140625" bestFit="1" customWidth="1"/>
    <col min="11" max="11" width="11.140625" bestFit="1" customWidth="1"/>
    <col min="12" max="12" width="3.7109375" customWidth="1"/>
    <col min="13" max="13" width="13" bestFit="1" customWidth="1"/>
    <col min="14" max="14" width="11" bestFit="1" customWidth="1"/>
    <col min="15" max="15" width="11.7109375" bestFit="1" customWidth="1"/>
    <col min="16" max="16" width="11.5703125" bestFit="1" customWidth="1"/>
    <col min="17" max="17" width="15.85546875" customWidth="1"/>
    <col min="18" max="18" width="9" hidden="1" customWidth="1"/>
    <col min="19" max="20" width="12.7109375" hidden="1" customWidth="1"/>
    <col min="21" max="21" width="15.42578125" customWidth="1"/>
    <col min="22" max="22" width="12.28515625" bestFit="1" customWidth="1"/>
    <col min="23" max="23" width="22.7109375" hidden="1" customWidth="1"/>
  </cols>
  <sheetData>
    <row r="1" spans="1:23" ht="18" x14ac:dyDescent="0.25">
      <c r="A1" s="217" t="s">
        <v>39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</row>
    <row r="2" spans="1:23" ht="18" x14ac:dyDescent="0.25">
      <c r="A2" s="217" t="s">
        <v>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</row>
    <row r="3" spans="1:23" ht="18.7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1"/>
    </row>
    <row r="4" spans="1:23" ht="18" x14ac:dyDescent="0.25">
      <c r="A4" s="217" t="s">
        <v>1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</row>
    <row r="5" spans="1:23" ht="18" x14ac:dyDescent="0.25">
      <c r="A5" s="217" t="s">
        <v>42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</row>
    <row r="6" spans="1:23" ht="18" x14ac:dyDescent="0.25">
      <c r="A6" s="217" t="s">
        <v>52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</row>
    <row r="7" spans="1:23" ht="18.75" thickBot="1" x14ac:dyDescent="0.3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</row>
    <row r="8" spans="1:23" s="8" customFormat="1" ht="43.5" customHeight="1" thickBot="1" x14ac:dyDescent="0.25">
      <c r="A8" s="132" t="s">
        <v>2</v>
      </c>
      <c r="B8" s="133" t="s">
        <v>3</v>
      </c>
      <c r="C8" s="133" t="s">
        <v>4</v>
      </c>
      <c r="D8" s="133" t="s">
        <v>5</v>
      </c>
      <c r="E8" s="133" t="s">
        <v>6</v>
      </c>
      <c r="F8" s="133" t="s">
        <v>33</v>
      </c>
      <c r="G8" s="133" t="s">
        <v>45</v>
      </c>
      <c r="H8" s="133" t="s">
        <v>7</v>
      </c>
      <c r="I8" s="133" t="s">
        <v>27</v>
      </c>
      <c r="J8" s="133" t="s">
        <v>8</v>
      </c>
      <c r="K8" s="133" t="s">
        <v>9</v>
      </c>
      <c r="L8" s="133" t="s">
        <v>10</v>
      </c>
      <c r="M8" s="133" t="s">
        <v>11</v>
      </c>
      <c r="N8" s="133" t="s">
        <v>24</v>
      </c>
      <c r="O8" s="133" t="s">
        <v>25</v>
      </c>
      <c r="P8" s="133" t="s">
        <v>26</v>
      </c>
      <c r="Q8" s="133" t="s">
        <v>28</v>
      </c>
      <c r="R8" s="134" t="s">
        <v>24</v>
      </c>
      <c r="S8" s="134" t="s">
        <v>25</v>
      </c>
      <c r="T8" s="134" t="s">
        <v>26</v>
      </c>
      <c r="U8" s="134" t="s">
        <v>46</v>
      </c>
      <c r="V8" s="135" t="s">
        <v>12</v>
      </c>
      <c r="W8" s="136" t="s">
        <v>38</v>
      </c>
    </row>
    <row r="9" spans="1:23" ht="25.5" x14ac:dyDescent="0.25">
      <c r="A9" s="130" t="s">
        <v>49</v>
      </c>
      <c r="B9" s="118">
        <v>924</v>
      </c>
      <c r="C9" s="119">
        <v>44194</v>
      </c>
      <c r="D9" s="120">
        <v>44183</v>
      </c>
      <c r="E9" s="120" t="s">
        <v>50</v>
      </c>
      <c r="F9" s="142">
        <v>5800800</v>
      </c>
      <c r="G9" s="142">
        <v>45611</v>
      </c>
      <c r="H9" s="142">
        <v>177700</v>
      </c>
      <c r="I9" s="142"/>
      <c r="J9" s="142">
        <f t="shared" ref="J9:J40" si="0">F9-G9-H9-I9</f>
        <v>5577489</v>
      </c>
      <c r="K9" s="142">
        <v>116016</v>
      </c>
      <c r="L9" s="36"/>
      <c r="M9" s="142">
        <f>J9-K9-L9</f>
        <v>5461473</v>
      </c>
      <c r="N9" s="125">
        <v>44280</v>
      </c>
      <c r="O9" s="36">
        <v>11312909</v>
      </c>
      <c r="P9" s="36">
        <v>5441873</v>
      </c>
      <c r="Q9" s="36">
        <f t="shared" ref="Q9:Q24" si="1">M9-P9</f>
        <v>19600</v>
      </c>
      <c r="R9" s="138"/>
      <c r="S9" s="36"/>
      <c r="T9" s="36"/>
      <c r="U9" s="36">
        <f>Q9-T9</f>
        <v>19600</v>
      </c>
      <c r="V9" s="139">
        <f>U9</f>
        <v>19600</v>
      </c>
      <c r="W9" s="131" t="s">
        <v>16</v>
      </c>
    </row>
    <row r="10" spans="1:23" ht="25.5" x14ac:dyDescent="0.25">
      <c r="A10" s="126" t="s">
        <v>49</v>
      </c>
      <c r="B10" s="127">
        <v>1591</v>
      </c>
      <c r="C10" s="128">
        <v>44256</v>
      </c>
      <c r="D10" s="125">
        <v>44291</v>
      </c>
      <c r="E10" s="137" t="s">
        <v>50</v>
      </c>
      <c r="F10" s="124">
        <v>432310</v>
      </c>
      <c r="G10" s="124">
        <v>0</v>
      </c>
      <c r="H10" s="124">
        <v>75300</v>
      </c>
      <c r="I10" s="124"/>
      <c r="J10" s="142">
        <f t="shared" si="0"/>
        <v>357010</v>
      </c>
      <c r="K10" s="124">
        <v>8646.2000000000007</v>
      </c>
      <c r="L10" s="124"/>
      <c r="M10" s="142">
        <f>J10-K10-L10</f>
        <v>348363.8</v>
      </c>
      <c r="N10" s="125"/>
      <c r="O10" s="124"/>
      <c r="P10" s="124"/>
      <c r="Q10" s="142">
        <f t="shared" si="1"/>
        <v>348363.8</v>
      </c>
      <c r="R10" s="140"/>
      <c r="S10" s="124"/>
      <c r="T10" s="124"/>
      <c r="U10" s="142">
        <f t="shared" ref="U10:U12" si="2">Q10-T10</f>
        <v>348363.8</v>
      </c>
      <c r="V10" s="141">
        <f>+V9+U10</f>
        <v>367963.8</v>
      </c>
      <c r="W10" s="129" t="s">
        <v>16</v>
      </c>
    </row>
    <row r="11" spans="1:23" ht="34.5" customHeight="1" x14ac:dyDescent="0.25">
      <c r="A11" s="126" t="s">
        <v>49</v>
      </c>
      <c r="B11" s="127">
        <v>1593</v>
      </c>
      <c r="C11" s="128">
        <v>44256</v>
      </c>
      <c r="D11" s="125">
        <v>44291</v>
      </c>
      <c r="E11" s="137" t="s">
        <v>50</v>
      </c>
      <c r="F11" s="143">
        <v>152310</v>
      </c>
      <c r="G11" s="143">
        <v>0</v>
      </c>
      <c r="H11" s="143">
        <v>0</v>
      </c>
      <c r="I11" s="143"/>
      <c r="J11" s="142">
        <f t="shared" si="0"/>
        <v>152310</v>
      </c>
      <c r="K11" s="143">
        <v>3046.2000000000003</v>
      </c>
      <c r="L11" s="143"/>
      <c r="M11" s="142">
        <f t="shared" ref="M11:M40" si="3">J11-K11-L11</f>
        <v>149263.79999999999</v>
      </c>
      <c r="N11" s="125"/>
      <c r="O11" s="143"/>
      <c r="P11" s="143"/>
      <c r="Q11" s="142">
        <f t="shared" si="1"/>
        <v>149263.79999999999</v>
      </c>
      <c r="R11" s="140"/>
      <c r="S11" s="143"/>
      <c r="T11" s="143"/>
      <c r="U11" s="142">
        <f t="shared" si="2"/>
        <v>149263.79999999999</v>
      </c>
      <c r="V11" s="141">
        <f t="shared" ref="V11:V40" si="4">+V10+U11</f>
        <v>517227.6</v>
      </c>
      <c r="W11" s="129"/>
    </row>
    <row r="12" spans="1:23" ht="34.5" customHeight="1" x14ac:dyDescent="0.25">
      <c r="A12" s="126" t="s">
        <v>49</v>
      </c>
      <c r="B12" s="127">
        <v>1594</v>
      </c>
      <c r="C12" s="128">
        <v>44256</v>
      </c>
      <c r="D12" s="125">
        <v>44291</v>
      </c>
      <c r="E12" s="137" t="s">
        <v>50</v>
      </c>
      <c r="F12" s="143">
        <v>5216614</v>
      </c>
      <c r="G12" s="143">
        <v>157300</v>
      </c>
      <c r="H12" s="143">
        <v>19000</v>
      </c>
      <c r="I12" s="143"/>
      <c r="J12" s="142">
        <f t="shared" si="0"/>
        <v>5040314</v>
      </c>
      <c r="K12" s="143">
        <v>104332.28</v>
      </c>
      <c r="L12" s="143"/>
      <c r="M12" s="142">
        <f t="shared" si="3"/>
        <v>4935981.72</v>
      </c>
      <c r="N12" s="125"/>
      <c r="O12" s="143"/>
      <c r="P12" s="143"/>
      <c r="Q12" s="142">
        <f t="shared" si="1"/>
        <v>4935981.72</v>
      </c>
      <c r="R12" s="140"/>
      <c r="S12" s="143"/>
      <c r="T12" s="143"/>
      <c r="U12" s="142">
        <f t="shared" si="2"/>
        <v>4935981.72</v>
      </c>
      <c r="V12" s="141">
        <f t="shared" si="4"/>
        <v>5453209.3199999994</v>
      </c>
      <c r="W12" s="129"/>
    </row>
    <row r="13" spans="1:23" ht="34.5" customHeight="1" x14ac:dyDescent="0.25">
      <c r="A13" s="126" t="s">
        <v>49</v>
      </c>
      <c r="B13" s="127">
        <v>1934</v>
      </c>
      <c r="C13" s="128">
        <v>44287</v>
      </c>
      <c r="D13" s="125">
        <v>44319</v>
      </c>
      <c r="E13" s="137" t="s">
        <v>50</v>
      </c>
      <c r="F13" s="143">
        <v>959230</v>
      </c>
      <c r="G13" s="143">
        <v>0</v>
      </c>
      <c r="H13" s="143">
        <v>12700</v>
      </c>
      <c r="I13" s="143"/>
      <c r="J13" s="142">
        <f t="shared" si="0"/>
        <v>946530</v>
      </c>
      <c r="K13" s="143">
        <v>19184.600000000002</v>
      </c>
      <c r="L13" s="143"/>
      <c r="M13" s="142">
        <f t="shared" si="3"/>
        <v>927345.4</v>
      </c>
      <c r="N13" s="125"/>
      <c r="O13" s="143"/>
      <c r="P13" s="143"/>
      <c r="Q13" s="142">
        <f t="shared" si="1"/>
        <v>927345.4</v>
      </c>
      <c r="R13" s="140"/>
      <c r="S13" s="143"/>
      <c r="T13" s="143"/>
      <c r="U13" s="142">
        <f>Q13-T13</f>
        <v>927345.4</v>
      </c>
      <c r="V13" s="141">
        <f t="shared" si="4"/>
        <v>6380554.7199999997</v>
      </c>
      <c r="W13" s="129"/>
    </row>
    <row r="14" spans="1:23" ht="34.5" customHeight="1" x14ac:dyDescent="0.25">
      <c r="A14" s="126" t="s">
        <v>49</v>
      </c>
      <c r="B14" s="127">
        <v>1939</v>
      </c>
      <c r="C14" s="128">
        <v>44287</v>
      </c>
      <c r="D14" s="125">
        <v>44319</v>
      </c>
      <c r="E14" s="137" t="s">
        <v>50</v>
      </c>
      <c r="F14" s="143">
        <v>429610</v>
      </c>
      <c r="G14" s="143">
        <v>0</v>
      </c>
      <c r="H14" s="143">
        <v>0</v>
      </c>
      <c r="I14" s="143"/>
      <c r="J14" s="142">
        <f t="shared" si="0"/>
        <v>429610</v>
      </c>
      <c r="K14" s="143">
        <v>8592.2000000000007</v>
      </c>
      <c r="L14" s="143"/>
      <c r="M14" s="142">
        <f t="shared" si="3"/>
        <v>421017.8</v>
      </c>
      <c r="N14" s="125"/>
      <c r="O14" s="143"/>
      <c r="P14" s="143"/>
      <c r="Q14" s="142">
        <f t="shared" si="1"/>
        <v>421017.8</v>
      </c>
      <c r="R14" s="140"/>
      <c r="S14" s="143"/>
      <c r="T14" s="143"/>
      <c r="U14" s="142">
        <f t="shared" ref="U14:U40" si="5">Q14-T14</f>
        <v>421017.8</v>
      </c>
      <c r="V14" s="141">
        <f t="shared" si="4"/>
        <v>6801572.5199999996</v>
      </c>
      <c r="W14" s="129"/>
    </row>
    <row r="15" spans="1:23" ht="34.5" customHeight="1" x14ac:dyDescent="0.25">
      <c r="A15" s="126" t="s">
        <v>49</v>
      </c>
      <c r="B15" s="127">
        <v>1941</v>
      </c>
      <c r="C15" s="128">
        <v>44287</v>
      </c>
      <c r="D15" s="125">
        <v>44319</v>
      </c>
      <c r="E15" s="137" t="s">
        <v>50</v>
      </c>
      <c r="F15" s="143">
        <v>537310</v>
      </c>
      <c r="G15" s="143">
        <v>12700</v>
      </c>
      <c r="H15" s="143">
        <v>104800</v>
      </c>
      <c r="I15" s="143"/>
      <c r="J15" s="142">
        <f t="shared" si="0"/>
        <v>419810</v>
      </c>
      <c r="K15" s="143">
        <v>10746.2</v>
      </c>
      <c r="L15" s="143"/>
      <c r="M15" s="142">
        <f t="shared" si="3"/>
        <v>409063.8</v>
      </c>
      <c r="N15" s="125"/>
      <c r="O15" s="143"/>
      <c r="P15" s="143"/>
      <c r="Q15" s="142">
        <f t="shared" si="1"/>
        <v>409063.8</v>
      </c>
      <c r="R15" s="140"/>
      <c r="S15" s="143"/>
      <c r="T15" s="143"/>
      <c r="U15" s="142">
        <f t="shared" si="5"/>
        <v>409063.8</v>
      </c>
      <c r="V15" s="141">
        <f t="shared" si="4"/>
        <v>7210636.3199999994</v>
      </c>
      <c r="W15" s="129"/>
    </row>
    <row r="16" spans="1:23" ht="34.5" customHeight="1" x14ac:dyDescent="0.25">
      <c r="A16" s="126" t="s">
        <v>49</v>
      </c>
      <c r="B16" s="127">
        <v>2109</v>
      </c>
      <c r="C16" s="128">
        <v>44317</v>
      </c>
      <c r="D16" s="125">
        <v>44349</v>
      </c>
      <c r="E16" s="137" t="s">
        <v>50</v>
      </c>
      <c r="F16" s="143">
        <v>378945</v>
      </c>
      <c r="G16" s="143">
        <v>11400</v>
      </c>
      <c r="H16" s="143">
        <v>28800</v>
      </c>
      <c r="I16" s="143"/>
      <c r="J16" s="142">
        <f t="shared" si="0"/>
        <v>338745</v>
      </c>
      <c r="K16" s="143">
        <v>7578.9000000000005</v>
      </c>
      <c r="L16" s="143"/>
      <c r="M16" s="142">
        <f t="shared" si="3"/>
        <v>331166.09999999998</v>
      </c>
      <c r="N16" s="125"/>
      <c r="O16" s="143"/>
      <c r="P16" s="143"/>
      <c r="Q16" s="142">
        <f t="shared" si="1"/>
        <v>331166.09999999998</v>
      </c>
      <c r="R16" s="140"/>
      <c r="S16" s="143"/>
      <c r="T16" s="143"/>
      <c r="U16" s="142">
        <f t="shared" si="5"/>
        <v>331166.09999999998</v>
      </c>
      <c r="V16" s="141">
        <f t="shared" si="4"/>
        <v>7541802.419999999</v>
      </c>
      <c r="W16" s="129"/>
    </row>
    <row r="17" spans="1:23" ht="34.5" customHeight="1" x14ac:dyDescent="0.25">
      <c r="A17" s="126" t="s">
        <v>49</v>
      </c>
      <c r="B17" s="127">
        <v>2110</v>
      </c>
      <c r="C17" s="128">
        <v>44317</v>
      </c>
      <c r="D17" s="125">
        <v>44349</v>
      </c>
      <c r="E17" s="137" t="s">
        <v>50</v>
      </c>
      <c r="F17" s="143">
        <v>242300</v>
      </c>
      <c r="G17" s="143">
        <v>24200</v>
      </c>
      <c r="H17" s="143">
        <v>0</v>
      </c>
      <c r="I17" s="143"/>
      <c r="J17" s="142">
        <f t="shared" si="0"/>
        <v>218100</v>
      </c>
      <c r="K17" s="143">
        <v>4846</v>
      </c>
      <c r="L17" s="143"/>
      <c r="M17" s="142">
        <f t="shared" si="3"/>
        <v>213254</v>
      </c>
      <c r="N17" s="125"/>
      <c r="O17" s="143"/>
      <c r="P17" s="143"/>
      <c r="Q17" s="142">
        <f t="shared" si="1"/>
        <v>213254</v>
      </c>
      <c r="R17" s="140"/>
      <c r="S17" s="143"/>
      <c r="T17" s="143"/>
      <c r="U17" s="142">
        <f t="shared" si="5"/>
        <v>213254</v>
      </c>
      <c r="V17" s="141">
        <f t="shared" si="4"/>
        <v>7755056.419999999</v>
      </c>
      <c r="W17" s="129"/>
    </row>
    <row r="18" spans="1:23" ht="34.5" customHeight="1" x14ac:dyDescent="0.25">
      <c r="A18" s="126" t="s">
        <v>49</v>
      </c>
      <c r="B18" s="127">
        <v>2111</v>
      </c>
      <c r="C18" s="128">
        <v>44317</v>
      </c>
      <c r="D18" s="125">
        <v>44349</v>
      </c>
      <c r="E18" s="137" t="s">
        <v>50</v>
      </c>
      <c r="F18" s="143">
        <v>484600</v>
      </c>
      <c r="G18" s="143">
        <v>0</v>
      </c>
      <c r="H18" s="143">
        <v>0</v>
      </c>
      <c r="I18" s="143"/>
      <c r="J18" s="142">
        <f t="shared" si="0"/>
        <v>484600</v>
      </c>
      <c r="K18" s="143">
        <v>9692</v>
      </c>
      <c r="L18" s="143"/>
      <c r="M18" s="142">
        <f t="shared" si="3"/>
        <v>474908</v>
      </c>
      <c r="N18" s="125"/>
      <c r="O18" s="143"/>
      <c r="P18" s="143"/>
      <c r="Q18" s="142">
        <f t="shared" si="1"/>
        <v>474908</v>
      </c>
      <c r="R18" s="140"/>
      <c r="S18" s="143"/>
      <c r="T18" s="143"/>
      <c r="U18" s="142">
        <f t="shared" si="5"/>
        <v>474908</v>
      </c>
      <c r="V18" s="141">
        <f t="shared" si="4"/>
        <v>8229964.419999999</v>
      </c>
      <c r="W18" s="129"/>
    </row>
    <row r="19" spans="1:23" ht="34.5" customHeight="1" x14ac:dyDescent="0.25">
      <c r="A19" s="126" t="s">
        <v>49</v>
      </c>
      <c r="B19" s="127">
        <v>2112</v>
      </c>
      <c r="C19" s="128">
        <v>44317</v>
      </c>
      <c r="D19" s="125">
        <v>44349</v>
      </c>
      <c r="E19" s="137" t="s">
        <v>50</v>
      </c>
      <c r="F19" s="143">
        <v>280000</v>
      </c>
      <c r="G19" s="143">
        <v>0</v>
      </c>
      <c r="H19" s="143">
        <v>42300</v>
      </c>
      <c r="I19" s="143"/>
      <c r="J19" s="142">
        <f t="shared" si="0"/>
        <v>237700</v>
      </c>
      <c r="K19" s="143">
        <v>5600</v>
      </c>
      <c r="L19" s="143"/>
      <c r="M19" s="142">
        <f t="shared" si="3"/>
        <v>232100</v>
      </c>
      <c r="N19" s="125"/>
      <c r="O19" s="143"/>
      <c r="P19" s="143"/>
      <c r="Q19" s="142">
        <f t="shared" si="1"/>
        <v>232100</v>
      </c>
      <c r="R19" s="140"/>
      <c r="S19" s="143"/>
      <c r="T19" s="143"/>
      <c r="U19" s="142">
        <f t="shared" si="5"/>
        <v>232100</v>
      </c>
      <c r="V19" s="141">
        <f t="shared" si="4"/>
        <v>8462064.4199999981</v>
      </c>
      <c r="W19" s="129"/>
    </row>
    <row r="20" spans="1:23" ht="34.5" customHeight="1" x14ac:dyDescent="0.25">
      <c r="A20" s="126" t="s">
        <v>49</v>
      </c>
      <c r="B20" s="127">
        <v>2212</v>
      </c>
      <c r="C20" s="128">
        <v>44348</v>
      </c>
      <c r="D20" s="125">
        <v>44377</v>
      </c>
      <c r="E20" s="137" t="s">
        <v>50</v>
      </c>
      <c r="F20" s="143">
        <v>145010</v>
      </c>
      <c r="G20" s="143"/>
      <c r="H20" s="143"/>
      <c r="I20" s="143"/>
      <c r="J20" s="142">
        <f t="shared" si="0"/>
        <v>145010</v>
      </c>
      <c r="K20" s="143">
        <v>2900.2000000000003</v>
      </c>
      <c r="L20" s="143"/>
      <c r="M20" s="142">
        <f t="shared" si="3"/>
        <v>142109.79999999999</v>
      </c>
      <c r="N20" s="125">
        <v>44497</v>
      </c>
      <c r="O20" s="143">
        <v>93920</v>
      </c>
      <c r="P20" s="143">
        <v>12790</v>
      </c>
      <c r="Q20" s="142">
        <f t="shared" si="1"/>
        <v>129319.79999999999</v>
      </c>
      <c r="R20" s="140"/>
      <c r="S20" s="143"/>
      <c r="T20" s="143"/>
      <c r="U20" s="142">
        <f t="shared" si="5"/>
        <v>129319.79999999999</v>
      </c>
      <c r="V20" s="141">
        <f t="shared" si="4"/>
        <v>8591384.2199999988</v>
      </c>
      <c r="W20" s="129"/>
    </row>
    <row r="21" spans="1:23" ht="34.5" customHeight="1" x14ac:dyDescent="0.25">
      <c r="A21" s="126" t="s">
        <v>49</v>
      </c>
      <c r="B21" s="127">
        <v>2213</v>
      </c>
      <c r="C21" s="128">
        <v>44348</v>
      </c>
      <c r="D21" s="125">
        <v>44377</v>
      </c>
      <c r="E21" s="137" t="s">
        <v>50</v>
      </c>
      <c r="F21" s="143">
        <v>284600</v>
      </c>
      <c r="G21" s="143"/>
      <c r="H21" s="143"/>
      <c r="I21" s="143"/>
      <c r="J21" s="142">
        <f t="shared" si="0"/>
        <v>284600</v>
      </c>
      <c r="K21" s="143">
        <v>5692</v>
      </c>
      <c r="L21" s="143"/>
      <c r="M21" s="142">
        <f t="shared" si="3"/>
        <v>278908</v>
      </c>
      <c r="N21" s="125"/>
      <c r="O21" s="143"/>
      <c r="P21" s="143"/>
      <c r="Q21" s="142">
        <f t="shared" si="1"/>
        <v>278908</v>
      </c>
      <c r="R21" s="140"/>
      <c r="S21" s="143"/>
      <c r="T21" s="143"/>
      <c r="U21" s="142">
        <f t="shared" si="5"/>
        <v>278908</v>
      </c>
      <c r="V21" s="141">
        <f t="shared" si="4"/>
        <v>8870292.2199999988</v>
      </c>
      <c r="W21" s="129"/>
    </row>
    <row r="22" spans="1:23" ht="34.5" customHeight="1" x14ac:dyDescent="0.25">
      <c r="A22" s="126" t="s">
        <v>49</v>
      </c>
      <c r="B22" s="127">
        <v>2215</v>
      </c>
      <c r="C22" s="128">
        <v>44348</v>
      </c>
      <c r="D22" s="125">
        <v>44377</v>
      </c>
      <c r="E22" s="137" t="s">
        <v>50</v>
      </c>
      <c r="F22" s="143">
        <v>280000</v>
      </c>
      <c r="G22" s="143">
        <v>12700</v>
      </c>
      <c r="H22" s="143">
        <v>48200</v>
      </c>
      <c r="I22" s="143"/>
      <c r="J22" s="142">
        <f t="shared" si="0"/>
        <v>219100</v>
      </c>
      <c r="K22" s="143">
        <v>5600</v>
      </c>
      <c r="L22" s="143"/>
      <c r="M22" s="142">
        <f t="shared" si="3"/>
        <v>213500</v>
      </c>
      <c r="N22" s="125">
        <v>44497</v>
      </c>
      <c r="O22" s="143">
        <v>93920</v>
      </c>
      <c r="P22" s="143">
        <v>81130</v>
      </c>
      <c r="Q22" s="142">
        <f t="shared" si="1"/>
        <v>132370</v>
      </c>
      <c r="R22" s="140"/>
      <c r="S22" s="143"/>
      <c r="T22" s="143"/>
      <c r="U22" s="142">
        <f t="shared" si="5"/>
        <v>132370</v>
      </c>
      <c r="V22" s="141">
        <f t="shared" si="4"/>
        <v>9002662.2199999988</v>
      </c>
      <c r="W22" s="129"/>
    </row>
    <row r="23" spans="1:23" ht="34.5" customHeight="1" x14ac:dyDescent="0.25">
      <c r="A23" s="126" t="s">
        <v>49</v>
      </c>
      <c r="B23" s="127">
        <v>2250</v>
      </c>
      <c r="C23" s="128">
        <v>44378</v>
      </c>
      <c r="D23" s="125">
        <v>44410</v>
      </c>
      <c r="E23" s="137" t="s">
        <v>51</v>
      </c>
      <c r="F23" s="143">
        <v>145010</v>
      </c>
      <c r="G23" s="143">
        <v>0</v>
      </c>
      <c r="H23" s="143">
        <v>12700</v>
      </c>
      <c r="I23" s="143"/>
      <c r="J23" s="142">
        <f t="shared" si="0"/>
        <v>132310</v>
      </c>
      <c r="K23" s="143">
        <v>2900.2000000000003</v>
      </c>
      <c r="L23" s="143"/>
      <c r="M23" s="142">
        <f t="shared" si="3"/>
        <v>129409.8</v>
      </c>
      <c r="N23" s="125"/>
      <c r="O23" s="143"/>
      <c r="P23" s="143"/>
      <c r="Q23" s="142">
        <f t="shared" si="1"/>
        <v>129409.8</v>
      </c>
      <c r="R23" s="140"/>
      <c r="S23" s="143"/>
      <c r="T23" s="143"/>
      <c r="U23" s="142">
        <f t="shared" si="5"/>
        <v>129409.8</v>
      </c>
      <c r="V23" s="141">
        <f t="shared" si="4"/>
        <v>9132072.0199999996</v>
      </c>
      <c r="W23" s="129"/>
    </row>
    <row r="24" spans="1:23" ht="34.5" customHeight="1" x14ac:dyDescent="0.25">
      <c r="A24" s="126" t="s">
        <v>49</v>
      </c>
      <c r="B24" s="127">
        <v>2251</v>
      </c>
      <c r="C24" s="128">
        <v>44378</v>
      </c>
      <c r="D24" s="125">
        <v>44410</v>
      </c>
      <c r="E24" s="137" t="s">
        <v>51</v>
      </c>
      <c r="F24" s="143">
        <v>390010</v>
      </c>
      <c r="G24" s="143">
        <v>14800</v>
      </c>
      <c r="H24" s="143">
        <v>92100</v>
      </c>
      <c r="I24" s="143"/>
      <c r="J24" s="142">
        <f t="shared" si="0"/>
        <v>283110</v>
      </c>
      <c r="K24" s="143">
        <v>7800.2</v>
      </c>
      <c r="L24" s="143"/>
      <c r="M24" s="142">
        <f t="shared" si="3"/>
        <v>275309.8</v>
      </c>
      <c r="N24" s="125"/>
      <c r="O24" s="143"/>
      <c r="P24" s="143"/>
      <c r="Q24" s="142">
        <f t="shared" si="1"/>
        <v>275309.8</v>
      </c>
      <c r="R24" s="140"/>
      <c r="S24" s="143"/>
      <c r="T24" s="143"/>
      <c r="U24" s="142">
        <f t="shared" si="5"/>
        <v>275309.8</v>
      </c>
      <c r="V24" s="141">
        <f t="shared" si="4"/>
        <v>9407381.8200000003</v>
      </c>
      <c r="W24" s="129"/>
    </row>
    <row r="25" spans="1:23" ht="34.5" customHeight="1" x14ac:dyDescent="0.25">
      <c r="A25" s="126" t="s">
        <v>49</v>
      </c>
      <c r="B25" s="127">
        <v>2283</v>
      </c>
      <c r="C25" s="128">
        <v>44409</v>
      </c>
      <c r="D25" s="125">
        <v>44440</v>
      </c>
      <c r="E25" s="137" t="s">
        <v>40</v>
      </c>
      <c r="F25" s="143">
        <v>152310</v>
      </c>
      <c r="G25" s="143">
        <v>12700</v>
      </c>
      <c r="H25" s="143">
        <v>0</v>
      </c>
      <c r="I25" s="143"/>
      <c r="J25" s="142">
        <f t="shared" si="0"/>
        <v>139610</v>
      </c>
      <c r="K25" s="143">
        <v>3046.2000000000003</v>
      </c>
      <c r="L25" s="143"/>
      <c r="M25" s="142">
        <f>J25-K25-L25</f>
        <v>136563.79999999999</v>
      </c>
      <c r="N25" s="125"/>
      <c r="O25" s="143"/>
      <c r="P25" s="143"/>
      <c r="Q25" s="142">
        <f>M25-P25</f>
        <v>136563.79999999999</v>
      </c>
      <c r="R25" s="140"/>
      <c r="S25" s="143"/>
      <c r="T25" s="143"/>
      <c r="U25" s="142">
        <f t="shared" si="5"/>
        <v>136563.79999999999</v>
      </c>
      <c r="V25" s="141">
        <f t="shared" si="4"/>
        <v>9543945.620000001</v>
      </c>
      <c r="W25" s="129"/>
    </row>
    <row r="26" spans="1:23" ht="34.5" customHeight="1" x14ac:dyDescent="0.25">
      <c r="A26" s="126" t="s">
        <v>49</v>
      </c>
      <c r="B26" s="127">
        <v>2285</v>
      </c>
      <c r="C26" s="128">
        <v>44409</v>
      </c>
      <c r="D26" s="125">
        <v>44440</v>
      </c>
      <c r="E26" s="137" t="s">
        <v>40</v>
      </c>
      <c r="F26" s="143">
        <v>754630</v>
      </c>
      <c r="G26" s="143">
        <v>0</v>
      </c>
      <c r="H26" s="143">
        <v>38100</v>
      </c>
      <c r="I26" s="143"/>
      <c r="J26" s="142">
        <f t="shared" si="0"/>
        <v>716530</v>
      </c>
      <c r="K26" s="143">
        <v>15092.6</v>
      </c>
      <c r="L26" s="143"/>
      <c r="M26" s="142">
        <f t="shared" si="3"/>
        <v>701437.4</v>
      </c>
      <c r="N26" s="125"/>
      <c r="O26" s="143"/>
      <c r="P26" s="143"/>
      <c r="Q26" s="142">
        <f t="shared" ref="Q26:Q40" si="6">M26-P26</f>
        <v>701437.4</v>
      </c>
      <c r="R26" s="140"/>
      <c r="S26" s="143"/>
      <c r="T26" s="143"/>
      <c r="U26" s="142">
        <f t="shared" si="5"/>
        <v>701437.4</v>
      </c>
      <c r="V26" s="141">
        <f t="shared" si="4"/>
        <v>10245383.020000001</v>
      </c>
      <c r="W26" s="129"/>
    </row>
    <row r="27" spans="1:23" ht="34.5" customHeight="1" x14ac:dyDescent="0.25">
      <c r="A27" s="126" t="s">
        <v>49</v>
      </c>
      <c r="B27" s="127">
        <v>2286</v>
      </c>
      <c r="C27" s="128">
        <v>44409</v>
      </c>
      <c r="D27" s="125">
        <v>44440</v>
      </c>
      <c r="E27" s="137" t="s">
        <v>40</v>
      </c>
      <c r="F27" s="143">
        <v>280000</v>
      </c>
      <c r="G27" s="143">
        <v>21900</v>
      </c>
      <c r="H27" s="143">
        <v>70100</v>
      </c>
      <c r="I27" s="143"/>
      <c r="J27" s="142">
        <f t="shared" si="0"/>
        <v>188000</v>
      </c>
      <c r="K27" s="143">
        <v>5600</v>
      </c>
      <c r="L27" s="143"/>
      <c r="M27" s="142">
        <f t="shared" si="3"/>
        <v>182400</v>
      </c>
      <c r="N27" s="125"/>
      <c r="O27" s="143"/>
      <c r="P27" s="143"/>
      <c r="Q27" s="142">
        <f t="shared" si="6"/>
        <v>182400</v>
      </c>
      <c r="R27" s="140"/>
      <c r="S27" s="143"/>
      <c r="T27" s="143"/>
      <c r="U27" s="142">
        <f t="shared" si="5"/>
        <v>182400</v>
      </c>
      <c r="V27" s="141">
        <f t="shared" si="4"/>
        <v>10427783.020000001</v>
      </c>
      <c r="W27" s="129"/>
    </row>
    <row r="28" spans="1:23" ht="34.5" customHeight="1" x14ac:dyDescent="0.25">
      <c r="A28" s="126" t="s">
        <v>49</v>
      </c>
      <c r="B28" s="127">
        <v>2339</v>
      </c>
      <c r="C28" s="128">
        <v>44440</v>
      </c>
      <c r="D28" s="125">
        <v>44469</v>
      </c>
      <c r="E28" s="137" t="s">
        <v>13</v>
      </c>
      <c r="F28" s="143">
        <v>242300</v>
      </c>
      <c r="G28" s="143">
        <v>0</v>
      </c>
      <c r="H28" s="143">
        <v>0</v>
      </c>
      <c r="I28" s="143"/>
      <c r="J28" s="142">
        <f t="shared" si="0"/>
        <v>242300</v>
      </c>
      <c r="K28" s="143">
        <v>4846</v>
      </c>
      <c r="L28" s="143"/>
      <c r="M28" s="142">
        <f t="shared" si="3"/>
        <v>237454</v>
      </c>
      <c r="N28" s="125"/>
      <c r="O28" s="143"/>
      <c r="P28" s="143"/>
      <c r="Q28" s="142">
        <f t="shared" si="6"/>
        <v>237454</v>
      </c>
      <c r="R28" s="140"/>
      <c r="S28" s="143"/>
      <c r="T28" s="143"/>
      <c r="U28" s="142">
        <f t="shared" si="5"/>
        <v>237454</v>
      </c>
      <c r="V28" s="141">
        <f t="shared" si="4"/>
        <v>10665237.020000001</v>
      </c>
      <c r="W28" s="129"/>
    </row>
    <row r="29" spans="1:23" ht="34.5" customHeight="1" x14ac:dyDescent="0.25">
      <c r="A29" s="126" t="s">
        <v>49</v>
      </c>
      <c r="B29" s="127">
        <v>2340</v>
      </c>
      <c r="C29" s="128">
        <v>44440</v>
      </c>
      <c r="D29" s="125">
        <v>44469</v>
      </c>
      <c r="E29" s="137" t="s">
        <v>13</v>
      </c>
      <c r="F29" s="143">
        <v>1024250</v>
      </c>
      <c r="G29" s="143">
        <v>0</v>
      </c>
      <c r="H29" s="143">
        <v>47200</v>
      </c>
      <c r="I29" s="143"/>
      <c r="J29" s="142">
        <f t="shared" si="0"/>
        <v>977050</v>
      </c>
      <c r="K29" s="143">
        <v>20485</v>
      </c>
      <c r="L29" s="143"/>
      <c r="M29" s="142">
        <f t="shared" si="3"/>
        <v>956565</v>
      </c>
      <c r="N29" s="125"/>
      <c r="O29" s="143"/>
      <c r="P29" s="143"/>
      <c r="Q29" s="142">
        <f t="shared" si="6"/>
        <v>956565</v>
      </c>
      <c r="R29" s="140"/>
      <c r="S29" s="143"/>
      <c r="T29" s="143"/>
      <c r="U29" s="142">
        <f t="shared" si="5"/>
        <v>956565</v>
      </c>
      <c r="V29" s="141">
        <f t="shared" si="4"/>
        <v>11621802.020000001</v>
      </c>
      <c r="W29" s="129"/>
    </row>
    <row r="30" spans="1:23" ht="34.5" customHeight="1" x14ac:dyDescent="0.25">
      <c r="A30" s="126" t="s">
        <v>49</v>
      </c>
      <c r="B30" s="127">
        <v>2341</v>
      </c>
      <c r="C30" s="128">
        <v>44440</v>
      </c>
      <c r="D30" s="125">
        <v>44469</v>
      </c>
      <c r="E30" s="137" t="s">
        <v>13</v>
      </c>
      <c r="F30" s="143">
        <v>210000</v>
      </c>
      <c r="G30" s="143">
        <v>0</v>
      </c>
      <c r="H30" s="143">
        <v>66700</v>
      </c>
      <c r="I30" s="143"/>
      <c r="J30" s="142">
        <f t="shared" si="0"/>
        <v>143300</v>
      </c>
      <c r="K30" s="143">
        <v>4200</v>
      </c>
      <c r="L30" s="143"/>
      <c r="M30" s="142">
        <f t="shared" si="3"/>
        <v>139100</v>
      </c>
      <c r="N30" s="125"/>
      <c r="O30" s="143"/>
      <c r="P30" s="143"/>
      <c r="Q30" s="142">
        <f t="shared" si="6"/>
        <v>139100</v>
      </c>
      <c r="R30" s="140"/>
      <c r="S30" s="143"/>
      <c r="T30" s="143"/>
      <c r="U30" s="142">
        <f t="shared" si="5"/>
        <v>139100</v>
      </c>
      <c r="V30" s="141">
        <f>+V29+U30</f>
        <v>11760902.020000001</v>
      </c>
      <c r="W30" s="129"/>
    </row>
    <row r="31" spans="1:23" ht="34.5" customHeight="1" x14ac:dyDescent="0.25">
      <c r="A31" s="126" t="s">
        <v>49</v>
      </c>
      <c r="B31" s="127">
        <v>2386</v>
      </c>
      <c r="C31" s="128">
        <v>44470</v>
      </c>
      <c r="D31" s="125">
        <v>44503</v>
      </c>
      <c r="E31" s="137" t="s">
        <v>14</v>
      </c>
      <c r="F31" s="143">
        <v>719630</v>
      </c>
      <c r="G31" s="143">
        <v>0</v>
      </c>
      <c r="H31" s="143">
        <v>38000</v>
      </c>
      <c r="I31" s="143"/>
      <c r="J31" s="142">
        <f t="shared" si="0"/>
        <v>681630</v>
      </c>
      <c r="K31" s="143">
        <v>14392.6</v>
      </c>
      <c r="L31" s="143"/>
      <c r="M31" s="142">
        <f t="shared" si="3"/>
        <v>667237.4</v>
      </c>
      <c r="N31" s="125"/>
      <c r="O31" s="143"/>
      <c r="P31" s="143"/>
      <c r="Q31" s="142">
        <f t="shared" si="6"/>
        <v>667237.4</v>
      </c>
      <c r="R31" s="140"/>
      <c r="S31" s="143"/>
      <c r="T31" s="143"/>
      <c r="U31" s="142">
        <f t="shared" si="5"/>
        <v>667237.4</v>
      </c>
      <c r="V31" s="141">
        <f t="shared" si="4"/>
        <v>12428139.420000002</v>
      </c>
      <c r="W31" s="129"/>
    </row>
    <row r="32" spans="1:23" ht="34.5" customHeight="1" x14ac:dyDescent="0.25">
      <c r="A32" s="126" t="s">
        <v>49</v>
      </c>
      <c r="B32" s="127">
        <v>2388</v>
      </c>
      <c r="C32" s="128">
        <v>44470</v>
      </c>
      <c r="D32" s="125">
        <v>44503</v>
      </c>
      <c r="E32" s="137" t="s">
        <v>14</v>
      </c>
      <c r="F32" s="143">
        <v>210000</v>
      </c>
      <c r="G32" s="143">
        <v>3400</v>
      </c>
      <c r="H32" s="143">
        <v>44900</v>
      </c>
      <c r="I32" s="143"/>
      <c r="J32" s="142">
        <f t="shared" si="0"/>
        <v>161700</v>
      </c>
      <c r="K32" s="143">
        <v>4200</v>
      </c>
      <c r="L32" s="143"/>
      <c r="M32" s="142">
        <f t="shared" si="3"/>
        <v>157500</v>
      </c>
      <c r="N32" s="125"/>
      <c r="O32" s="143"/>
      <c r="P32" s="143"/>
      <c r="Q32" s="142">
        <f t="shared" si="6"/>
        <v>157500</v>
      </c>
      <c r="R32" s="140"/>
      <c r="S32" s="143"/>
      <c r="T32" s="143"/>
      <c r="U32" s="142">
        <f t="shared" si="5"/>
        <v>157500</v>
      </c>
      <c r="V32" s="141">
        <f t="shared" si="4"/>
        <v>12585639.420000002</v>
      </c>
      <c r="W32" s="129"/>
    </row>
    <row r="33" spans="1:23" ht="34.5" customHeight="1" x14ac:dyDescent="0.25">
      <c r="A33" s="126" t="s">
        <v>49</v>
      </c>
      <c r="B33" s="127">
        <v>2418</v>
      </c>
      <c r="C33" s="128">
        <v>44501</v>
      </c>
      <c r="D33" s="125">
        <v>44532</v>
      </c>
      <c r="E33" s="137" t="s">
        <v>14</v>
      </c>
      <c r="F33" s="143">
        <v>385000</v>
      </c>
      <c r="G33" s="143">
        <v>34600</v>
      </c>
      <c r="H33" s="143">
        <v>67800</v>
      </c>
      <c r="I33" s="143"/>
      <c r="J33" s="142">
        <f t="shared" si="0"/>
        <v>282600</v>
      </c>
      <c r="K33" s="143">
        <v>7700</v>
      </c>
      <c r="L33" s="143"/>
      <c r="M33" s="142">
        <f t="shared" si="3"/>
        <v>274900</v>
      </c>
      <c r="N33" s="125"/>
      <c r="O33" s="143"/>
      <c r="P33" s="143"/>
      <c r="Q33" s="142">
        <f t="shared" si="6"/>
        <v>274900</v>
      </c>
      <c r="R33" s="140"/>
      <c r="S33" s="143"/>
      <c r="T33" s="143"/>
      <c r="U33" s="142">
        <f t="shared" si="5"/>
        <v>274900</v>
      </c>
      <c r="V33" s="141">
        <f t="shared" si="4"/>
        <v>12860539.420000002</v>
      </c>
      <c r="W33" s="129"/>
    </row>
    <row r="34" spans="1:23" ht="34.5" customHeight="1" x14ac:dyDescent="0.25">
      <c r="A34" s="126" t="s">
        <v>49</v>
      </c>
      <c r="B34" s="127">
        <v>2419</v>
      </c>
      <c r="C34" s="128">
        <v>44501</v>
      </c>
      <c r="D34" s="125">
        <v>44532</v>
      </c>
      <c r="E34" s="137" t="s">
        <v>14</v>
      </c>
      <c r="F34" s="143">
        <v>449630</v>
      </c>
      <c r="G34" s="143">
        <v>0</v>
      </c>
      <c r="H34" s="143">
        <v>21900</v>
      </c>
      <c r="I34" s="143"/>
      <c r="J34" s="142">
        <f t="shared" si="0"/>
        <v>427730</v>
      </c>
      <c r="K34" s="143">
        <v>8992.6</v>
      </c>
      <c r="L34" s="143"/>
      <c r="M34" s="142">
        <f t="shared" si="3"/>
        <v>418737.4</v>
      </c>
      <c r="N34" s="125"/>
      <c r="O34" s="143"/>
      <c r="P34" s="143"/>
      <c r="Q34" s="142">
        <f t="shared" si="6"/>
        <v>418737.4</v>
      </c>
      <c r="R34" s="140"/>
      <c r="S34" s="143"/>
      <c r="T34" s="143"/>
      <c r="U34" s="142">
        <f t="shared" si="5"/>
        <v>418737.4</v>
      </c>
      <c r="V34" s="141">
        <f t="shared" si="4"/>
        <v>13279276.820000002</v>
      </c>
      <c r="W34" s="129"/>
    </row>
    <row r="35" spans="1:23" ht="34.5" customHeight="1" x14ac:dyDescent="0.25">
      <c r="A35" s="126" t="s">
        <v>49</v>
      </c>
      <c r="B35" s="127">
        <v>2420</v>
      </c>
      <c r="C35" s="128">
        <v>44501</v>
      </c>
      <c r="D35" s="125">
        <v>44532</v>
      </c>
      <c r="E35" s="137" t="s">
        <v>14</v>
      </c>
      <c r="F35" s="143">
        <v>484600</v>
      </c>
      <c r="G35" s="143">
        <v>0</v>
      </c>
      <c r="H35" s="143">
        <v>0</v>
      </c>
      <c r="I35" s="143"/>
      <c r="J35" s="142">
        <f t="shared" si="0"/>
        <v>484600</v>
      </c>
      <c r="K35" s="143">
        <v>9692</v>
      </c>
      <c r="L35" s="143"/>
      <c r="M35" s="142">
        <f t="shared" si="3"/>
        <v>474908</v>
      </c>
      <c r="N35" s="125"/>
      <c r="O35" s="143"/>
      <c r="P35" s="143"/>
      <c r="Q35" s="142">
        <f t="shared" si="6"/>
        <v>474908</v>
      </c>
      <c r="R35" s="140"/>
      <c r="S35" s="143"/>
      <c r="T35" s="143"/>
      <c r="U35" s="142">
        <f t="shared" si="5"/>
        <v>474908</v>
      </c>
      <c r="V35" s="141">
        <f t="shared" si="4"/>
        <v>13754184.820000002</v>
      </c>
      <c r="W35" s="129"/>
    </row>
    <row r="36" spans="1:23" ht="34.5" customHeight="1" x14ac:dyDescent="0.25">
      <c r="A36" s="126" t="s">
        <v>49</v>
      </c>
      <c r="B36" s="127">
        <v>2451</v>
      </c>
      <c r="C36" s="128">
        <v>44531</v>
      </c>
      <c r="D36" s="125">
        <v>44545</v>
      </c>
      <c r="E36" s="137" t="s">
        <v>14</v>
      </c>
      <c r="F36" s="143">
        <v>35000</v>
      </c>
      <c r="G36" s="143">
        <v>0</v>
      </c>
      <c r="H36" s="143">
        <v>3400</v>
      </c>
      <c r="I36" s="143"/>
      <c r="J36" s="142">
        <f t="shared" si="0"/>
        <v>31600</v>
      </c>
      <c r="K36" s="143">
        <v>700</v>
      </c>
      <c r="L36" s="143"/>
      <c r="M36" s="142">
        <f t="shared" si="3"/>
        <v>30900</v>
      </c>
      <c r="N36" s="125"/>
      <c r="O36" s="143"/>
      <c r="P36" s="143"/>
      <c r="Q36" s="142">
        <f t="shared" si="6"/>
        <v>30900</v>
      </c>
      <c r="R36" s="140"/>
      <c r="S36" s="143"/>
      <c r="T36" s="143"/>
      <c r="U36" s="142">
        <f t="shared" si="5"/>
        <v>30900</v>
      </c>
      <c r="V36" s="141">
        <f t="shared" si="4"/>
        <v>13785084.820000002</v>
      </c>
      <c r="W36" s="129"/>
    </row>
    <row r="37" spans="1:23" ht="34.5" customHeight="1" x14ac:dyDescent="0.25">
      <c r="A37" s="126" t="s">
        <v>49</v>
      </c>
      <c r="B37" s="127">
        <v>2454</v>
      </c>
      <c r="C37" s="128">
        <v>44531</v>
      </c>
      <c r="D37" s="125">
        <v>44545</v>
      </c>
      <c r="E37" s="137" t="s">
        <v>14</v>
      </c>
      <c r="F37" s="143">
        <v>458780</v>
      </c>
      <c r="G37" s="143">
        <v>0</v>
      </c>
      <c r="H37" s="143">
        <v>0</v>
      </c>
      <c r="I37" s="143"/>
      <c r="J37" s="142">
        <f t="shared" si="0"/>
        <v>458780</v>
      </c>
      <c r="K37" s="143">
        <v>9175.6</v>
      </c>
      <c r="L37" s="143"/>
      <c r="M37" s="142">
        <f t="shared" si="3"/>
        <v>449604.4</v>
      </c>
      <c r="N37" s="125"/>
      <c r="O37" s="143"/>
      <c r="P37" s="143"/>
      <c r="Q37" s="142">
        <f t="shared" si="6"/>
        <v>449604.4</v>
      </c>
      <c r="R37" s="140"/>
      <c r="S37" s="143"/>
      <c r="T37" s="143"/>
      <c r="U37" s="142">
        <f t="shared" si="5"/>
        <v>449604.4</v>
      </c>
      <c r="V37" s="141">
        <f t="shared" si="4"/>
        <v>14234689.220000003</v>
      </c>
      <c r="W37" s="129"/>
    </row>
    <row r="38" spans="1:23" ht="34.5" customHeight="1" x14ac:dyDescent="0.25">
      <c r="A38" s="126" t="s">
        <v>49</v>
      </c>
      <c r="B38" s="127">
        <v>2455</v>
      </c>
      <c r="C38" s="128">
        <v>44531</v>
      </c>
      <c r="D38" s="125">
        <v>44545</v>
      </c>
      <c r="E38" s="137" t="s">
        <v>14</v>
      </c>
      <c r="F38" s="143">
        <v>152310</v>
      </c>
      <c r="G38" s="143">
        <v>0</v>
      </c>
      <c r="H38" s="143">
        <v>0</v>
      </c>
      <c r="I38" s="143"/>
      <c r="J38" s="142">
        <f t="shared" si="0"/>
        <v>152310</v>
      </c>
      <c r="K38" s="143">
        <v>3046.2000000000003</v>
      </c>
      <c r="L38" s="143"/>
      <c r="M38" s="142">
        <f t="shared" si="3"/>
        <v>149263.79999999999</v>
      </c>
      <c r="N38" s="125"/>
      <c r="O38" s="143"/>
      <c r="P38" s="143"/>
      <c r="Q38" s="142">
        <f t="shared" si="6"/>
        <v>149263.79999999999</v>
      </c>
      <c r="R38" s="140"/>
      <c r="S38" s="143"/>
      <c r="T38" s="143"/>
      <c r="U38" s="142">
        <f t="shared" si="5"/>
        <v>149263.79999999999</v>
      </c>
      <c r="V38" s="141">
        <f t="shared" si="4"/>
        <v>14383953.020000003</v>
      </c>
      <c r="W38" s="129"/>
    </row>
    <row r="39" spans="1:23" ht="34.5" customHeight="1" x14ac:dyDescent="0.25">
      <c r="A39" s="126" t="s">
        <v>49</v>
      </c>
      <c r="B39" s="127">
        <v>2484</v>
      </c>
      <c r="C39" s="128">
        <v>44531</v>
      </c>
      <c r="D39" s="125">
        <v>44553</v>
      </c>
      <c r="E39" s="137" t="s">
        <v>14</v>
      </c>
      <c r="F39" s="143">
        <v>105000</v>
      </c>
      <c r="G39" s="143">
        <v>16100</v>
      </c>
      <c r="H39" s="143">
        <v>3400</v>
      </c>
      <c r="I39" s="143"/>
      <c r="J39" s="142">
        <f t="shared" si="0"/>
        <v>85500</v>
      </c>
      <c r="K39" s="143">
        <v>2100</v>
      </c>
      <c r="L39" s="143"/>
      <c r="M39" s="142">
        <f t="shared" si="3"/>
        <v>83400</v>
      </c>
      <c r="N39" s="125"/>
      <c r="O39" s="143"/>
      <c r="P39" s="143"/>
      <c r="Q39" s="142">
        <f t="shared" si="6"/>
        <v>83400</v>
      </c>
      <c r="R39" s="140"/>
      <c r="S39" s="143"/>
      <c r="T39" s="143"/>
      <c r="U39" s="142">
        <f t="shared" si="5"/>
        <v>83400</v>
      </c>
      <c r="V39" s="141">
        <f t="shared" si="4"/>
        <v>14467353.020000003</v>
      </c>
      <c r="W39" s="129"/>
    </row>
    <row r="40" spans="1:23" ht="34.5" customHeight="1" x14ac:dyDescent="0.25">
      <c r="A40" s="126" t="s">
        <v>49</v>
      </c>
      <c r="B40" s="127">
        <v>2485</v>
      </c>
      <c r="C40" s="128">
        <v>44531</v>
      </c>
      <c r="D40" s="125">
        <v>44553</v>
      </c>
      <c r="E40" s="137" t="s">
        <v>14</v>
      </c>
      <c r="F40" s="143">
        <v>35000</v>
      </c>
      <c r="G40" s="143">
        <v>0</v>
      </c>
      <c r="H40" s="143">
        <v>3400</v>
      </c>
      <c r="I40" s="143"/>
      <c r="J40" s="142">
        <f t="shared" si="0"/>
        <v>31600</v>
      </c>
      <c r="K40" s="143">
        <v>700</v>
      </c>
      <c r="L40" s="143"/>
      <c r="M40" s="142">
        <f t="shared" si="3"/>
        <v>30900</v>
      </c>
      <c r="N40" s="125"/>
      <c r="O40" s="143"/>
      <c r="P40" s="143"/>
      <c r="Q40" s="142">
        <f t="shared" si="6"/>
        <v>30900</v>
      </c>
      <c r="R40" s="140"/>
      <c r="S40" s="143"/>
      <c r="T40" s="143"/>
      <c r="U40" s="142">
        <f t="shared" si="5"/>
        <v>30900</v>
      </c>
      <c r="V40" s="141">
        <f t="shared" si="4"/>
        <v>14498253.020000003</v>
      </c>
      <c r="W40" s="129"/>
    </row>
    <row r="41" spans="1:23" ht="15" customHeight="1" x14ac:dyDescent="0.25">
      <c r="A41" s="247" t="s">
        <v>15</v>
      </c>
      <c r="B41" s="248"/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9"/>
      <c r="U41" s="44">
        <f>SUM(U9:U40)</f>
        <v>14498253.020000003</v>
      </c>
      <c r="V41" s="45"/>
    </row>
    <row r="42" spans="1:23" ht="15.75" customHeight="1" x14ac:dyDescent="0.25">
      <c r="A42" s="221" t="s">
        <v>16</v>
      </c>
      <c r="B42" s="222"/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3"/>
      <c r="U42" s="28">
        <f>SUM(U9:U30)</f>
        <v>11760902.020000001</v>
      </c>
      <c r="V42" s="22"/>
    </row>
    <row r="43" spans="1:23" ht="15.75" customHeight="1" x14ac:dyDescent="0.25">
      <c r="A43" s="244" t="s">
        <v>17</v>
      </c>
      <c r="B43" s="245"/>
      <c r="C43" s="245"/>
      <c r="D43" s="245"/>
      <c r="E43" s="245"/>
      <c r="F43" s="245"/>
      <c r="G43" s="245"/>
      <c r="H43" s="245"/>
      <c r="I43" s="245"/>
      <c r="J43" s="245"/>
      <c r="K43" s="245"/>
      <c r="L43" s="245"/>
      <c r="M43" s="245"/>
      <c r="N43" s="245"/>
      <c r="O43" s="245"/>
      <c r="P43" s="245"/>
      <c r="Q43" s="245"/>
      <c r="R43" s="245"/>
      <c r="S43" s="245"/>
      <c r="T43" s="246"/>
      <c r="U43" s="29">
        <f>U41-U42</f>
        <v>2737351.0000000019</v>
      </c>
      <c r="V43" s="27"/>
    </row>
    <row r="44" spans="1:23" x14ac:dyDescent="0.25">
      <c r="F44" s="121"/>
      <c r="G44" s="121"/>
      <c r="H44" s="121"/>
      <c r="I44" s="121"/>
      <c r="J44" s="122"/>
      <c r="K44" s="121"/>
    </row>
    <row r="45" spans="1:23" ht="16.5" x14ac:dyDescent="0.25">
      <c r="A45" s="1" t="s">
        <v>18</v>
      </c>
      <c r="B45" s="2"/>
      <c r="C45" s="2"/>
      <c r="F45" s="121"/>
      <c r="G45" s="121"/>
      <c r="H45" s="121"/>
      <c r="I45" s="121"/>
      <c r="J45" s="122"/>
      <c r="K45" s="121"/>
    </row>
    <row r="46" spans="1:23" ht="16.5" x14ac:dyDescent="0.25">
      <c r="A46" s="1"/>
      <c r="B46" s="2"/>
      <c r="C46" s="2"/>
      <c r="F46" s="121"/>
      <c r="G46" s="121"/>
      <c r="H46" s="121"/>
      <c r="I46" s="121"/>
      <c r="J46" s="122"/>
      <c r="K46" s="121"/>
    </row>
    <row r="47" spans="1:23" ht="16.5" x14ac:dyDescent="0.3">
      <c r="A47" s="3"/>
      <c r="B47" s="2"/>
      <c r="C47" s="2"/>
      <c r="F47" s="121"/>
      <c r="G47" s="121"/>
      <c r="H47" s="121"/>
      <c r="I47" s="121"/>
      <c r="J47" s="122"/>
      <c r="K47" s="121"/>
    </row>
    <row r="48" spans="1:23" ht="16.5" x14ac:dyDescent="0.25">
      <c r="A48" s="1"/>
      <c r="B48" s="2"/>
      <c r="C48" s="2"/>
      <c r="F48" s="121"/>
      <c r="G48" s="121"/>
      <c r="H48" s="121"/>
      <c r="I48" s="121"/>
      <c r="J48" s="122"/>
      <c r="K48" s="121"/>
    </row>
    <row r="49" spans="1:11" ht="16.5" x14ac:dyDescent="0.25">
      <c r="A49" s="4" t="s">
        <v>19</v>
      </c>
      <c r="B49" s="2"/>
      <c r="C49" s="2"/>
      <c r="F49" s="121"/>
      <c r="G49" s="121"/>
      <c r="H49" s="121"/>
      <c r="I49" s="121"/>
      <c r="J49" s="122"/>
      <c r="K49" s="121"/>
    </row>
    <row r="50" spans="1:11" ht="16.5" x14ac:dyDescent="0.25">
      <c r="A50" s="1" t="s">
        <v>20</v>
      </c>
      <c r="B50" s="2"/>
      <c r="C50" s="2"/>
      <c r="F50" s="121"/>
      <c r="G50" s="121"/>
      <c r="H50" s="121"/>
      <c r="I50" s="121"/>
      <c r="J50" s="122"/>
      <c r="K50" s="121"/>
    </row>
    <row r="51" spans="1:11" ht="16.5" x14ac:dyDescent="0.25">
      <c r="A51" s="1" t="s">
        <v>21</v>
      </c>
      <c r="B51" s="2"/>
      <c r="C51" s="2"/>
      <c r="F51" s="121"/>
      <c r="G51" s="121"/>
      <c r="H51" s="121"/>
      <c r="I51" s="121"/>
      <c r="J51" s="123"/>
      <c r="K51" s="121"/>
    </row>
    <row r="52" spans="1:11" x14ac:dyDescent="0.25">
      <c r="A52" s="2"/>
      <c r="B52" s="2"/>
      <c r="C52" s="2"/>
    </row>
  </sheetData>
  <mergeCells count="8">
    <mergeCell ref="A43:T43"/>
    <mergeCell ref="A1:W1"/>
    <mergeCell ref="A2:W2"/>
    <mergeCell ref="A4:W4"/>
    <mergeCell ref="A5:W5"/>
    <mergeCell ref="A6:W6"/>
    <mergeCell ref="A41:T41"/>
    <mergeCell ref="A42:T42"/>
  </mergeCells>
  <conditionalFormatting sqref="A41:A42 B10:D40 F10:I40 K10:L40 N10:P40 R10:T40 V10:V40">
    <cfRule type="expression" dxfId="165" priority="661" stopIfTrue="1">
      <formula>#REF!="VENCIDA"</formula>
    </cfRule>
    <cfRule type="expression" dxfId="164" priority="662" stopIfTrue="1">
      <formula>#REF!="CORRIENTE"</formula>
    </cfRule>
    <cfRule type="expression" dxfId="163" priority="663" stopIfTrue="1">
      <formula>#REF!="CASTIGADA"</formula>
    </cfRule>
    <cfRule type="expression" dxfId="162" priority="664" stopIfTrue="1">
      <formula>#REF!="DEVUELTA"</formula>
    </cfRule>
    <cfRule type="expression" dxfId="161" priority="665" stopIfTrue="1">
      <formula>#REF!="CANCELADA"</formula>
    </cfRule>
  </conditionalFormatting>
  <conditionalFormatting sqref="A10:A40 W10:W40">
    <cfRule type="expression" dxfId="160" priority="656" stopIfTrue="1">
      <formula>#REF!="VENCIDA"</formula>
    </cfRule>
    <cfRule type="expression" dxfId="159" priority="657" stopIfTrue="1">
      <formula>#REF!="CORRIENTE"</formula>
    </cfRule>
    <cfRule type="expression" dxfId="158" priority="658" stopIfTrue="1">
      <formula>#REF!="CASTIGADA"</formula>
    </cfRule>
    <cfRule type="expression" dxfId="157" priority="659" stopIfTrue="1">
      <formula>#REF!="DEVUELTA"</formula>
    </cfRule>
    <cfRule type="expression" dxfId="156" priority="660" stopIfTrue="1">
      <formula>#REF!="CANCELADA"</formula>
    </cfRule>
  </conditionalFormatting>
  <conditionalFormatting sqref="O9:V9 U10:U40 Q10:Q40">
    <cfRule type="expression" dxfId="155" priority="36" stopIfTrue="1">
      <formula>#REF!="VENCIDA"</formula>
    </cfRule>
    <cfRule type="expression" dxfId="154" priority="37" stopIfTrue="1">
      <formula>#REF!="CORRIENTE"</formula>
    </cfRule>
    <cfRule type="expression" dxfId="153" priority="38" stopIfTrue="1">
      <formula>#REF!="CASTIGADA"</formula>
    </cfRule>
    <cfRule type="expression" dxfId="152" priority="39" stopIfTrue="1">
      <formula>#REF!="DEVUELTA"</formula>
    </cfRule>
    <cfRule type="expression" dxfId="151" priority="40" stopIfTrue="1">
      <formula>#REF!="CANCELADA"</formula>
    </cfRule>
  </conditionalFormatting>
  <conditionalFormatting sqref="W9">
    <cfRule type="expression" dxfId="150" priority="31" stopIfTrue="1">
      <formula>#REF!="VENCIDA"</formula>
    </cfRule>
    <cfRule type="expression" dxfId="149" priority="32" stopIfTrue="1">
      <formula>#REF!="CORRIENTE"</formula>
    </cfRule>
    <cfRule type="expression" dxfId="148" priority="33" stopIfTrue="1">
      <formula>#REF!="CASTIGADA"</formula>
    </cfRule>
    <cfRule type="expression" dxfId="147" priority="34" stopIfTrue="1">
      <formula>#REF!="DEVUELTA"</formula>
    </cfRule>
    <cfRule type="expression" dxfId="146" priority="35" stopIfTrue="1">
      <formula>#REF!="CANCELADA"</formula>
    </cfRule>
  </conditionalFormatting>
  <conditionalFormatting sqref="A9:M9 M10:M40 J10:J40">
    <cfRule type="expression" dxfId="145" priority="26" stopIfTrue="1">
      <formula>#REF!="VENCIDA"</formula>
    </cfRule>
    <cfRule type="expression" dxfId="144" priority="27" stopIfTrue="1">
      <formula>#REF!="CORRIENTE"</formula>
    </cfRule>
    <cfRule type="expression" dxfId="143" priority="28" stopIfTrue="1">
      <formula>#REF!="CASTIGADA"</formula>
    </cfRule>
    <cfRule type="expression" dxfId="142" priority="29" stopIfTrue="1">
      <formula>#REF!="DEVUELTA"</formula>
    </cfRule>
    <cfRule type="expression" dxfId="141" priority="30" stopIfTrue="1">
      <formula>#REF!="CANCELADA"</formula>
    </cfRule>
  </conditionalFormatting>
  <conditionalFormatting sqref="J44:J50 E10:E40">
    <cfRule type="expression" dxfId="140" priority="11" stopIfTrue="1">
      <formula>$BP10="VENCIDA"</formula>
    </cfRule>
    <cfRule type="expression" dxfId="139" priority="12" stopIfTrue="1">
      <formula>$BP10="CORRIENTE"</formula>
    </cfRule>
    <cfRule type="expression" dxfId="138" priority="13" stopIfTrue="1">
      <formula>$BP10="CASTIGADA"</formula>
    </cfRule>
    <cfRule type="expression" dxfId="137" priority="14" stopIfTrue="1">
      <formula>$BP10="DEVUELTA"</formula>
    </cfRule>
    <cfRule type="expression" dxfId="136" priority="15" stopIfTrue="1">
      <formula>$BP10="CANCELADA"</formula>
    </cfRule>
  </conditionalFormatting>
  <conditionalFormatting sqref="N9">
    <cfRule type="expression" dxfId="135" priority="1" stopIfTrue="1">
      <formula>#REF!="VENCIDA"</formula>
    </cfRule>
    <cfRule type="expression" dxfId="134" priority="2" stopIfTrue="1">
      <formula>#REF!="CORRIENTE"</formula>
    </cfRule>
    <cfRule type="expression" dxfId="133" priority="3" stopIfTrue="1">
      <formula>#REF!="CASTIGADA"</formula>
    </cfRule>
    <cfRule type="expression" dxfId="132" priority="4" stopIfTrue="1">
      <formula>#REF!="DEVUELTA"</formula>
    </cfRule>
    <cfRule type="expression" dxfId="131" priority="5" stopIfTrue="1">
      <formula>#REF!="CANCELADA"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5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2A62B-C7FA-4CD9-A9C9-BD7D7373A494}">
  <dimension ref="A3:D8"/>
  <sheetViews>
    <sheetView showGridLines="0" workbookViewId="0">
      <selection activeCell="C8" sqref="A4:C8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</cols>
  <sheetData>
    <row r="3" spans="1:4" x14ac:dyDescent="0.25">
      <c r="A3" s="151" t="s">
        <v>177</v>
      </c>
      <c r="B3" t="s">
        <v>179</v>
      </c>
      <c r="C3" t="s">
        <v>181</v>
      </c>
      <c r="D3" t="s">
        <v>180</v>
      </c>
    </row>
    <row r="4" spans="1:4" x14ac:dyDescent="0.25">
      <c r="A4" s="152" t="s">
        <v>173</v>
      </c>
      <c r="B4" s="153">
        <v>5</v>
      </c>
      <c r="C4" s="154">
        <v>696762</v>
      </c>
      <c r="D4" s="154"/>
    </row>
    <row r="5" spans="1:4" x14ac:dyDescent="0.25">
      <c r="A5" s="152" t="s">
        <v>107</v>
      </c>
      <c r="B5" s="153">
        <v>17</v>
      </c>
      <c r="C5" s="154">
        <v>6449556</v>
      </c>
      <c r="D5" s="154"/>
    </row>
    <row r="6" spans="1:4" x14ac:dyDescent="0.25">
      <c r="A6" s="152" t="s">
        <v>174</v>
      </c>
      <c r="B6" s="153">
        <v>6</v>
      </c>
      <c r="C6" s="154">
        <v>6063378</v>
      </c>
      <c r="D6" s="154"/>
    </row>
    <row r="7" spans="1:4" x14ac:dyDescent="0.25">
      <c r="A7" s="152" t="s">
        <v>175</v>
      </c>
      <c r="B7" s="153">
        <v>4</v>
      </c>
      <c r="C7" s="154">
        <v>1288557</v>
      </c>
      <c r="D7" s="154">
        <v>204394</v>
      </c>
    </row>
    <row r="8" spans="1:4" x14ac:dyDescent="0.25">
      <c r="A8" s="152" t="s">
        <v>178</v>
      </c>
      <c r="B8" s="153">
        <v>32</v>
      </c>
      <c r="C8" s="154">
        <v>14498253</v>
      </c>
      <c r="D8" s="154">
        <v>204394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133A2-A611-4F9C-829D-A7A0B744D904}">
  <dimension ref="A1:AT34"/>
  <sheetViews>
    <sheetView showGridLines="0" tabSelected="1" topLeftCell="A9" zoomScale="85" zoomScaleNormal="85" workbookViewId="0">
      <selection activeCell="A3" sqref="A3:L34"/>
    </sheetView>
  </sheetViews>
  <sheetFormatPr baseColWidth="10" defaultRowHeight="15" x14ac:dyDescent="0.25"/>
  <cols>
    <col min="1" max="1" width="10.28515625" bestFit="1" customWidth="1"/>
    <col min="2" max="2" width="21.28515625" bestFit="1" customWidth="1"/>
    <col min="3" max="3" width="10.7109375" bestFit="1" customWidth="1"/>
    <col min="4" max="4" width="11" bestFit="1" customWidth="1"/>
    <col min="5" max="5" width="11.28515625" bestFit="1" customWidth="1"/>
    <col min="6" max="6" width="11" bestFit="1" customWidth="1"/>
    <col min="7" max="7" width="10.85546875" bestFit="1" customWidth="1"/>
    <col min="8" max="8" width="10.85546875" customWidth="1"/>
    <col min="9" max="9" width="21.85546875" bestFit="1" customWidth="1"/>
    <col min="10" max="10" width="11.140625" bestFit="1" customWidth="1"/>
    <col min="11" max="12" width="14.140625" bestFit="1" customWidth="1"/>
    <col min="13" max="13" width="28.140625" bestFit="1" customWidth="1"/>
    <col min="14" max="14" width="46.71093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4.5703125" bestFit="1" customWidth="1"/>
    <col min="19" max="19" width="12.140625" bestFit="1" customWidth="1"/>
    <col min="20" max="20" width="11.85546875" bestFit="1" customWidth="1"/>
    <col min="21" max="21" width="10.85546875" bestFit="1" customWidth="1"/>
    <col min="22" max="23" width="12.42578125" bestFit="1" customWidth="1"/>
    <col min="25" max="25" width="11.5703125" bestFit="1" customWidth="1"/>
    <col min="26" max="27" width="11.140625" bestFit="1" customWidth="1"/>
    <col min="28" max="28" width="20.42578125" bestFit="1" customWidth="1"/>
    <col min="29" max="29" width="13.7109375" bestFit="1" customWidth="1"/>
    <col min="30" max="30" width="14.140625" bestFit="1" customWidth="1"/>
    <col min="32" max="32" width="12.28515625" bestFit="1" customWidth="1"/>
    <col min="33" max="33" width="15.28515625" bestFit="1" customWidth="1"/>
    <col min="34" max="34" width="12.85546875" bestFit="1" customWidth="1"/>
    <col min="36" max="36" width="12.7109375" bestFit="1" customWidth="1"/>
    <col min="38" max="38" width="13.28515625" bestFit="1" customWidth="1"/>
    <col min="40" max="40" width="12.28515625" bestFit="1" customWidth="1"/>
    <col min="41" max="41" width="12.42578125" bestFit="1" customWidth="1"/>
    <col min="42" max="42" width="11" bestFit="1" customWidth="1"/>
    <col min="43" max="43" width="17" bestFit="1" customWidth="1"/>
    <col min="44" max="44" width="25.5703125" bestFit="1" customWidth="1"/>
    <col min="45" max="45" width="16.28515625" bestFit="1" customWidth="1"/>
    <col min="46" max="46" width="9.28515625" bestFit="1" customWidth="1"/>
  </cols>
  <sheetData>
    <row r="1" spans="1:46" x14ac:dyDescent="0.25">
      <c r="J1" s="149" t="s">
        <v>65</v>
      </c>
      <c r="K1" s="150">
        <f>SUBTOTAL(9,K3:K34)</f>
        <v>21857099</v>
      </c>
      <c r="L1" s="150">
        <f>SUBTOTAL(9,L3:L34)</f>
        <v>14498253</v>
      </c>
      <c r="O1" s="150">
        <f>SUBTOTAL(9,O3:O34)</f>
        <v>204394</v>
      </c>
      <c r="S1" s="150">
        <f>SUBTOTAL(9,S3:S34)</f>
        <v>2070720</v>
      </c>
    </row>
    <row r="2" spans="1:46" ht="39.950000000000003" customHeight="1" x14ac:dyDescent="0.25">
      <c r="A2" s="147" t="s">
        <v>66</v>
      </c>
      <c r="B2" s="147" t="s">
        <v>53</v>
      </c>
      <c r="C2" s="147" t="s">
        <v>54</v>
      </c>
      <c r="D2" s="147" t="s">
        <v>67</v>
      </c>
      <c r="E2" s="147" t="s">
        <v>68</v>
      </c>
      <c r="F2" s="147" t="s">
        <v>69</v>
      </c>
      <c r="G2" s="147" t="s">
        <v>70</v>
      </c>
      <c r="H2" s="148" t="s">
        <v>63</v>
      </c>
      <c r="I2" s="148" t="s">
        <v>64</v>
      </c>
      <c r="J2" s="147" t="s">
        <v>71</v>
      </c>
      <c r="K2" s="147" t="s">
        <v>72</v>
      </c>
      <c r="L2" s="147" t="s">
        <v>73</v>
      </c>
      <c r="M2" s="147" t="s">
        <v>74</v>
      </c>
      <c r="N2" s="148" t="s">
        <v>102</v>
      </c>
      <c r="O2" s="148" t="s">
        <v>103</v>
      </c>
      <c r="P2" s="148" t="s">
        <v>104</v>
      </c>
      <c r="Q2" s="148" t="s">
        <v>105</v>
      </c>
      <c r="R2" s="147" t="s">
        <v>75</v>
      </c>
      <c r="S2" s="147" t="s">
        <v>76</v>
      </c>
      <c r="T2" s="147" t="s">
        <v>77</v>
      </c>
      <c r="U2" s="147" t="s">
        <v>78</v>
      </c>
      <c r="V2" s="147" t="s">
        <v>79</v>
      </c>
      <c r="W2" s="147" t="s">
        <v>80</v>
      </c>
      <c r="X2" s="147" t="s">
        <v>81</v>
      </c>
      <c r="Y2" s="147" t="s">
        <v>82</v>
      </c>
      <c r="Z2" s="147" t="s">
        <v>83</v>
      </c>
      <c r="AA2" s="148" t="s">
        <v>55</v>
      </c>
      <c r="AB2" s="148" t="s">
        <v>84</v>
      </c>
      <c r="AC2" s="148" t="s">
        <v>85</v>
      </c>
      <c r="AD2" s="148" t="s">
        <v>86</v>
      </c>
      <c r="AE2" s="147" t="s">
        <v>87</v>
      </c>
      <c r="AF2" s="147" t="s">
        <v>56</v>
      </c>
      <c r="AG2" s="147" t="s">
        <v>88</v>
      </c>
      <c r="AH2" s="147" t="s">
        <v>89</v>
      </c>
      <c r="AI2" s="147" t="s">
        <v>90</v>
      </c>
      <c r="AJ2" s="147" t="s">
        <v>91</v>
      </c>
      <c r="AK2" s="147" t="s">
        <v>92</v>
      </c>
      <c r="AL2" s="147" t="s">
        <v>93</v>
      </c>
      <c r="AM2" s="147" t="s">
        <v>94</v>
      </c>
      <c r="AN2" s="147" t="s">
        <v>95</v>
      </c>
      <c r="AO2" s="147" t="s">
        <v>96</v>
      </c>
      <c r="AP2" s="147" t="s">
        <v>97</v>
      </c>
      <c r="AQ2" s="147" t="s">
        <v>98</v>
      </c>
      <c r="AR2" s="147" t="s">
        <v>99</v>
      </c>
      <c r="AS2" s="147" t="s">
        <v>100</v>
      </c>
      <c r="AT2" s="147" t="s">
        <v>101</v>
      </c>
    </row>
    <row r="3" spans="1:46" x14ac:dyDescent="0.25">
      <c r="A3" s="144">
        <v>805019877</v>
      </c>
      <c r="B3" s="144" t="s">
        <v>57</v>
      </c>
      <c r="C3" s="144" t="s">
        <v>108</v>
      </c>
      <c r="D3" s="144">
        <v>1939</v>
      </c>
      <c r="E3" s="144" t="s">
        <v>49</v>
      </c>
      <c r="F3" s="144">
        <v>1939</v>
      </c>
      <c r="G3" s="144"/>
      <c r="H3" s="144" t="s">
        <v>141</v>
      </c>
      <c r="I3" s="144" t="s">
        <v>109</v>
      </c>
      <c r="J3" s="145">
        <v>44287</v>
      </c>
      <c r="K3" s="146">
        <v>429610</v>
      </c>
      <c r="L3" s="146">
        <v>421018</v>
      </c>
      <c r="M3" s="144" t="s">
        <v>58</v>
      </c>
      <c r="N3" s="144" t="s">
        <v>107</v>
      </c>
      <c r="O3" s="146"/>
      <c r="P3" s="144"/>
      <c r="Q3" s="144"/>
      <c r="R3" s="144" t="s">
        <v>59</v>
      </c>
      <c r="S3" s="146">
        <v>429610</v>
      </c>
      <c r="T3" s="146">
        <v>0</v>
      </c>
      <c r="U3" s="146">
        <v>0</v>
      </c>
      <c r="V3" s="146">
        <v>0</v>
      </c>
      <c r="W3" s="146">
        <v>0</v>
      </c>
      <c r="X3" s="146">
        <v>0</v>
      </c>
      <c r="Y3" s="146">
        <v>429610</v>
      </c>
      <c r="Z3" s="146">
        <v>0</v>
      </c>
      <c r="AA3" s="146"/>
      <c r="AB3" s="146">
        <v>0</v>
      </c>
      <c r="AC3" s="144">
        <v>0</v>
      </c>
      <c r="AD3" s="144">
        <v>0</v>
      </c>
      <c r="AE3" s="144"/>
      <c r="AF3" s="144">
        <v>203168516414606</v>
      </c>
      <c r="AG3" s="144"/>
      <c r="AH3" s="144"/>
      <c r="AI3" s="145">
        <v>44319</v>
      </c>
      <c r="AJ3" s="144"/>
      <c r="AK3" s="144">
        <v>2</v>
      </c>
      <c r="AL3" s="144"/>
      <c r="AM3" s="144" t="s">
        <v>60</v>
      </c>
      <c r="AN3" s="144">
        <v>1</v>
      </c>
      <c r="AO3" s="144">
        <v>20211230</v>
      </c>
      <c r="AP3" s="144">
        <v>20211201</v>
      </c>
      <c r="AQ3" s="144">
        <v>429610</v>
      </c>
      <c r="AR3" s="144">
        <v>0</v>
      </c>
      <c r="AS3" s="144"/>
      <c r="AT3" s="144">
        <v>20220124</v>
      </c>
    </row>
    <row r="4" spans="1:46" x14ac:dyDescent="0.25">
      <c r="A4" s="144">
        <v>805019877</v>
      </c>
      <c r="B4" s="144" t="s">
        <v>57</v>
      </c>
      <c r="C4" s="144" t="s">
        <v>108</v>
      </c>
      <c r="D4" s="144">
        <v>2111</v>
      </c>
      <c r="E4" s="144" t="s">
        <v>49</v>
      </c>
      <c r="F4" s="144">
        <v>2111</v>
      </c>
      <c r="G4" s="144"/>
      <c r="H4" s="144" t="s">
        <v>142</v>
      </c>
      <c r="I4" s="144" t="s">
        <v>110</v>
      </c>
      <c r="J4" s="145">
        <v>44317</v>
      </c>
      <c r="K4" s="146">
        <v>484600</v>
      </c>
      <c r="L4" s="146">
        <v>474908</v>
      </c>
      <c r="M4" s="144" t="s">
        <v>58</v>
      </c>
      <c r="N4" s="144" t="s">
        <v>107</v>
      </c>
      <c r="O4" s="146"/>
      <c r="P4" s="144"/>
      <c r="Q4" s="144"/>
      <c r="R4" s="144" t="s">
        <v>59</v>
      </c>
      <c r="S4" s="146">
        <v>484600</v>
      </c>
      <c r="T4" s="146">
        <v>0</v>
      </c>
      <c r="U4" s="146">
        <v>0</v>
      </c>
      <c r="V4" s="146">
        <v>0</v>
      </c>
      <c r="W4" s="146">
        <v>0</v>
      </c>
      <c r="X4" s="146">
        <v>0</v>
      </c>
      <c r="Y4" s="146">
        <v>484600</v>
      </c>
      <c r="Z4" s="146">
        <v>0</v>
      </c>
      <c r="AA4" s="146"/>
      <c r="AB4" s="146">
        <v>0</v>
      </c>
      <c r="AC4" s="144">
        <v>0</v>
      </c>
      <c r="AD4" s="144">
        <v>0</v>
      </c>
      <c r="AE4" s="144"/>
      <c r="AF4" s="144">
        <v>203258516786431</v>
      </c>
      <c r="AG4" s="144"/>
      <c r="AH4" s="144"/>
      <c r="AI4" s="145">
        <v>44349</v>
      </c>
      <c r="AJ4" s="144"/>
      <c r="AK4" s="144">
        <v>2</v>
      </c>
      <c r="AL4" s="144"/>
      <c r="AM4" s="144" t="s">
        <v>60</v>
      </c>
      <c r="AN4" s="144">
        <v>1</v>
      </c>
      <c r="AO4" s="144">
        <v>20211230</v>
      </c>
      <c r="AP4" s="144">
        <v>20211201</v>
      </c>
      <c r="AQ4" s="144">
        <v>484600</v>
      </c>
      <c r="AR4" s="144">
        <v>0</v>
      </c>
      <c r="AS4" s="144"/>
      <c r="AT4" s="144">
        <v>20220124</v>
      </c>
    </row>
    <row r="5" spans="1:46" x14ac:dyDescent="0.25">
      <c r="A5" s="144">
        <v>805019877</v>
      </c>
      <c r="B5" s="144" t="s">
        <v>57</v>
      </c>
      <c r="C5" s="144" t="s">
        <v>108</v>
      </c>
      <c r="D5" s="144">
        <v>2212</v>
      </c>
      <c r="E5" s="144" t="s">
        <v>49</v>
      </c>
      <c r="F5" s="144">
        <v>2212</v>
      </c>
      <c r="G5" s="144"/>
      <c r="H5" s="144" t="s">
        <v>143</v>
      </c>
      <c r="I5" s="144" t="s">
        <v>111</v>
      </c>
      <c r="J5" s="145">
        <v>44348</v>
      </c>
      <c r="K5" s="146">
        <v>145010</v>
      </c>
      <c r="L5" s="146">
        <v>129320</v>
      </c>
      <c r="M5" s="144" t="s">
        <v>58</v>
      </c>
      <c r="N5" s="144" t="s">
        <v>173</v>
      </c>
      <c r="O5" s="146"/>
      <c r="P5" s="144"/>
      <c r="Q5" s="144"/>
      <c r="R5" s="144" t="s">
        <v>59</v>
      </c>
      <c r="S5" s="146">
        <v>145010</v>
      </c>
      <c r="T5" s="146">
        <v>0</v>
      </c>
      <c r="U5" s="146">
        <v>0</v>
      </c>
      <c r="V5" s="146">
        <v>0</v>
      </c>
      <c r="W5" s="146">
        <v>0</v>
      </c>
      <c r="X5" s="146">
        <v>0</v>
      </c>
      <c r="Y5" s="146">
        <v>145010</v>
      </c>
      <c r="Z5" s="146">
        <v>0</v>
      </c>
      <c r="AA5" s="146"/>
      <c r="AB5" s="146">
        <v>142110</v>
      </c>
      <c r="AC5" s="144">
        <v>2201166768</v>
      </c>
      <c r="AD5" s="144" t="s">
        <v>176</v>
      </c>
      <c r="AE5" s="144"/>
      <c r="AF5" s="144">
        <v>210368516398842</v>
      </c>
      <c r="AG5" s="144"/>
      <c r="AH5" s="144"/>
      <c r="AI5" s="145">
        <v>44377</v>
      </c>
      <c r="AJ5" s="144"/>
      <c r="AK5" s="144">
        <v>2</v>
      </c>
      <c r="AL5" s="144"/>
      <c r="AM5" s="144" t="s">
        <v>60</v>
      </c>
      <c r="AN5" s="144">
        <v>1</v>
      </c>
      <c r="AO5" s="144">
        <v>20210730</v>
      </c>
      <c r="AP5" s="144">
        <v>20210708</v>
      </c>
      <c r="AQ5" s="144">
        <v>145010</v>
      </c>
      <c r="AR5" s="144">
        <v>0</v>
      </c>
      <c r="AS5" s="144"/>
      <c r="AT5" s="144">
        <v>20220124</v>
      </c>
    </row>
    <row r="6" spans="1:46" x14ac:dyDescent="0.25">
      <c r="A6" s="144">
        <v>805019877</v>
      </c>
      <c r="B6" s="144" t="s">
        <v>57</v>
      </c>
      <c r="C6" s="144" t="s">
        <v>108</v>
      </c>
      <c r="D6" s="144">
        <v>2213</v>
      </c>
      <c r="E6" s="144" t="s">
        <v>49</v>
      </c>
      <c r="F6" s="144">
        <v>2213</v>
      </c>
      <c r="G6" s="144"/>
      <c r="H6" s="144" t="s">
        <v>144</v>
      </c>
      <c r="I6" s="144" t="s">
        <v>112</v>
      </c>
      <c r="J6" s="145">
        <v>44348</v>
      </c>
      <c r="K6" s="146">
        <v>284600</v>
      </c>
      <c r="L6" s="146">
        <v>278908</v>
      </c>
      <c r="M6" s="144" t="s">
        <v>58</v>
      </c>
      <c r="N6" s="144" t="s">
        <v>173</v>
      </c>
      <c r="O6" s="146"/>
      <c r="P6" s="144"/>
      <c r="Q6" s="144"/>
      <c r="R6" s="144" t="s">
        <v>59</v>
      </c>
      <c r="S6" s="146">
        <v>284600</v>
      </c>
      <c r="T6" s="146">
        <v>0</v>
      </c>
      <c r="U6" s="146">
        <v>0</v>
      </c>
      <c r="V6" s="146">
        <v>0</v>
      </c>
      <c r="W6" s="146">
        <v>0</v>
      </c>
      <c r="X6" s="146">
        <v>0</v>
      </c>
      <c r="Y6" s="146">
        <v>284600</v>
      </c>
      <c r="Z6" s="146">
        <v>0</v>
      </c>
      <c r="AA6" s="146"/>
      <c r="AB6" s="146">
        <v>278908</v>
      </c>
      <c r="AC6" s="144">
        <v>2201166768</v>
      </c>
      <c r="AD6" s="144" t="s">
        <v>176</v>
      </c>
      <c r="AE6" s="144"/>
      <c r="AF6" s="144">
        <v>211168516630734</v>
      </c>
      <c r="AG6" s="144"/>
      <c r="AH6" s="144"/>
      <c r="AI6" s="145">
        <v>44377</v>
      </c>
      <c r="AJ6" s="144"/>
      <c r="AK6" s="144">
        <v>2</v>
      </c>
      <c r="AL6" s="144"/>
      <c r="AM6" s="144" t="s">
        <v>60</v>
      </c>
      <c r="AN6" s="144">
        <v>1</v>
      </c>
      <c r="AO6" s="144">
        <v>20210730</v>
      </c>
      <c r="AP6" s="144">
        <v>20210708</v>
      </c>
      <c r="AQ6" s="144">
        <v>284600</v>
      </c>
      <c r="AR6" s="144">
        <v>0</v>
      </c>
      <c r="AS6" s="144"/>
      <c r="AT6" s="144">
        <v>20220124</v>
      </c>
    </row>
    <row r="7" spans="1:46" x14ac:dyDescent="0.25">
      <c r="A7" s="144">
        <v>805019877</v>
      </c>
      <c r="B7" s="144" t="s">
        <v>57</v>
      </c>
      <c r="C7" s="144" t="s">
        <v>108</v>
      </c>
      <c r="D7" s="144">
        <v>2339</v>
      </c>
      <c r="E7" s="144" t="s">
        <v>49</v>
      </c>
      <c r="F7" s="144">
        <v>2339</v>
      </c>
      <c r="G7" s="144"/>
      <c r="H7" s="144" t="s">
        <v>145</v>
      </c>
      <c r="I7" s="144" t="s">
        <v>113</v>
      </c>
      <c r="J7" s="145">
        <v>44440</v>
      </c>
      <c r="K7" s="146">
        <v>242300</v>
      </c>
      <c r="L7" s="146">
        <v>237454</v>
      </c>
      <c r="M7" s="144" t="s">
        <v>58</v>
      </c>
      <c r="N7" s="144" t="s">
        <v>107</v>
      </c>
      <c r="O7" s="146"/>
      <c r="P7" s="144"/>
      <c r="Q7" s="144"/>
      <c r="R7" s="144" t="s">
        <v>59</v>
      </c>
      <c r="S7" s="146">
        <v>242300</v>
      </c>
      <c r="T7" s="146">
        <v>0</v>
      </c>
      <c r="U7" s="146">
        <v>0</v>
      </c>
      <c r="V7" s="146">
        <v>0</v>
      </c>
      <c r="W7" s="146">
        <v>0</v>
      </c>
      <c r="X7" s="146">
        <v>0</v>
      </c>
      <c r="Y7" s="146">
        <v>242300</v>
      </c>
      <c r="Z7" s="146">
        <v>0</v>
      </c>
      <c r="AA7" s="146"/>
      <c r="AB7" s="146">
        <v>0</v>
      </c>
      <c r="AC7" s="144">
        <v>0</v>
      </c>
      <c r="AD7" s="144">
        <v>0</v>
      </c>
      <c r="AE7" s="144"/>
      <c r="AF7" s="144">
        <v>212258539639523</v>
      </c>
      <c r="AG7" s="144"/>
      <c r="AH7" s="144"/>
      <c r="AI7" s="145">
        <v>44469</v>
      </c>
      <c r="AJ7" s="144"/>
      <c r="AK7" s="144">
        <v>2</v>
      </c>
      <c r="AL7" s="144"/>
      <c r="AM7" s="144" t="s">
        <v>60</v>
      </c>
      <c r="AN7" s="144">
        <v>1</v>
      </c>
      <c r="AO7" s="144">
        <v>20211030</v>
      </c>
      <c r="AP7" s="144">
        <v>20211011</v>
      </c>
      <c r="AQ7" s="144">
        <v>242300</v>
      </c>
      <c r="AR7" s="144">
        <v>0</v>
      </c>
      <c r="AS7" s="144"/>
      <c r="AT7" s="144">
        <v>20220124</v>
      </c>
    </row>
    <row r="8" spans="1:46" x14ac:dyDescent="0.25">
      <c r="A8" s="144">
        <v>805019877</v>
      </c>
      <c r="B8" s="144" t="s">
        <v>57</v>
      </c>
      <c r="C8" s="144" t="s">
        <v>108</v>
      </c>
      <c r="D8" s="144">
        <v>2420</v>
      </c>
      <c r="E8" s="144" t="s">
        <v>49</v>
      </c>
      <c r="F8" s="144">
        <v>2420</v>
      </c>
      <c r="G8" s="144"/>
      <c r="H8" s="144" t="s">
        <v>146</v>
      </c>
      <c r="I8" s="144" t="s">
        <v>114</v>
      </c>
      <c r="J8" s="145">
        <v>44501</v>
      </c>
      <c r="K8" s="146">
        <v>484600</v>
      </c>
      <c r="L8" s="146">
        <v>474908</v>
      </c>
      <c r="M8" s="144" t="s">
        <v>58</v>
      </c>
      <c r="N8" s="144" t="s">
        <v>107</v>
      </c>
      <c r="O8" s="146"/>
      <c r="P8" s="144"/>
      <c r="Q8" s="144"/>
      <c r="R8" s="144" t="s">
        <v>59</v>
      </c>
      <c r="S8" s="146">
        <v>484600</v>
      </c>
      <c r="T8" s="146">
        <v>0</v>
      </c>
      <c r="U8" s="146">
        <v>0</v>
      </c>
      <c r="V8" s="146">
        <v>0</v>
      </c>
      <c r="W8" s="146">
        <v>0</v>
      </c>
      <c r="X8" s="146">
        <v>0</v>
      </c>
      <c r="Y8" s="146">
        <v>484600</v>
      </c>
      <c r="Z8" s="146">
        <v>0</v>
      </c>
      <c r="AA8" s="146"/>
      <c r="AB8" s="146">
        <v>0</v>
      </c>
      <c r="AC8" s="146">
        <v>0</v>
      </c>
      <c r="AD8" s="146">
        <v>0</v>
      </c>
      <c r="AE8" s="144"/>
      <c r="AF8" s="144">
        <v>211033270684394</v>
      </c>
      <c r="AG8" s="144"/>
      <c r="AH8" s="144"/>
      <c r="AI8" s="145">
        <v>44532</v>
      </c>
      <c r="AJ8" s="144"/>
      <c r="AK8" s="144">
        <v>2</v>
      </c>
      <c r="AL8" s="144"/>
      <c r="AM8" s="144" t="s">
        <v>60</v>
      </c>
      <c r="AN8" s="144">
        <v>1</v>
      </c>
      <c r="AO8" s="144">
        <v>20211230</v>
      </c>
      <c r="AP8" s="144">
        <v>20211210</v>
      </c>
      <c r="AQ8" s="144">
        <v>484600</v>
      </c>
      <c r="AR8" s="144">
        <v>0</v>
      </c>
      <c r="AS8" s="144"/>
      <c r="AT8" s="144">
        <v>20220124</v>
      </c>
    </row>
    <row r="9" spans="1:46" x14ac:dyDescent="0.25">
      <c r="A9" s="144">
        <v>805019877</v>
      </c>
      <c r="B9" s="144" t="s">
        <v>57</v>
      </c>
      <c r="C9" s="144" t="s">
        <v>108</v>
      </c>
      <c r="D9" s="144">
        <v>924</v>
      </c>
      <c r="E9" s="144"/>
      <c r="F9" s="144"/>
      <c r="G9" s="144"/>
      <c r="H9" s="144" t="s">
        <v>147</v>
      </c>
      <c r="I9" s="144" t="s">
        <v>115</v>
      </c>
      <c r="J9" s="145">
        <v>44166</v>
      </c>
      <c r="K9" s="146">
        <v>5800800</v>
      </c>
      <c r="L9" s="146">
        <v>19600</v>
      </c>
      <c r="M9" s="144" t="s">
        <v>61</v>
      </c>
      <c r="N9" s="144" t="s">
        <v>173</v>
      </c>
      <c r="O9" s="146"/>
      <c r="P9" s="144"/>
      <c r="Q9" s="144"/>
      <c r="R9" s="144" t="s">
        <v>62</v>
      </c>
      <c r="S9" s="146"/>
      <c r="T9" s="146"/>
      <c r="U9" s="146"/>
      <c r="V9" s="146"/>
      <c r="W9" s="146"/>
      <c r="X9" s="146"/>
      <c r="Y9" s="146"/>
      <c r="Z9" s="146"/>
      <c r="AA9" s="146"/>
      <c r="AB9" s="146">
        <v>5441873</v>
      </c>
      <c r="AC9" s="144">
        <v>2201024576</v>
      </c>
      <c r="AD9" s="144">
        <v>44279</v>
      </c>
      <c r="AE9" s="144"/>
      <c r="AF9" s="144"/>
      <c r="AG9" s="144"/>
      <c r="AH9" s="144"/>
      <c r="AI9" s="145">
        <v>44183</v>
      </c>
      <c r="AJ9" s="144"/>
      <c r="AK9" s="144"/>
      <c r="AL9" s="144"/>
      <c r="AM9" s="144" t="s">
        <v>60</v>
      </c>
      <c r="AN9" s="144"/>
      <c r="AO9" s="144"/>
      <c r="AP9" s="144"/>
      <c r="AQ9" s="144"/>
      <c r="AR9" s="144"/>
      <c r="AS9" s="144"/>
      <c r="AT9" s="144">
        <v>20220124</v>
      </c>
    </row>
    <row r="10" spans="1:46" x14ac:dyDescent="0.25">
      <c r="A10" s="144">
        <v>805019877</v>
      </c>
      <c r="B10" s="144" t="s">
        <v>57</v>
      </c>
      <c r="C10" s="144" t="s">
        <v>108</v>
      </c>
      <c r="D10" s="144">
        <v>1591</v>
      </c>
      <c r="E10" s="144"/>
      <c r="F10" s="144"/>
      <c r="G10" s="144"/>
      <c r="H10" s="144" t="s">
        <v>148</v>
      </c>
      <c r="I10" s="144" t="s">
        <v>116</v>
      </c>
      <c r="J10" s="145">
        <v>44256</v>
      </c>
      <c r="K10" s="146">
        <v>432310</v>
      </c>
      <c r="L10" s="146">
        <v>348364</v>
      </c>
      <c r="M10" s="144" t="s">
        <v>61</v>
      </c>
      <c r="N10" s="144" t="s">
        <v>174</v>
      </c>
      <c r="O10" s="146"/>
      <c r="P10" s="144"/>
      <c r="Q10" s="144"/>
      <c r="R10" s="144" t="s">
        <v>62</v>
      </c>
      <c r="S10" s="146"/>
      <c r="T10" s="146"/>
      <c r="U10" s="146"/>
      <c r="V10" s="146"/>
      <c r="W10" s="146"/>
      <c r="X10" s="146"/>
      <c r="Y10" s="146"/>
      <c r="Z10" s="146"/>
      <c r="AA10" s="146"/>
      <c r="AB10" s="146">
        <v>0</v>
      </c>
      <c r="AC10" s="144">
        <v>0</v>
      </c>
      <c r="AD10" s="144">
        <v>0</v>
      </c>
      <c r="AE10" s="144"/>
      <c r="AF10" s="144"/>
      <c r="AG10" s="144"/>
      <c r="AH10" s="144"/>
      <c r="AI10" s="145">
        <v>44291</v>
      </c>
      <c r="AJ10" s="144"/>
      <c r="AK10" s="144"/>
      <c r="AL10" s="144"/>
      <c r="AM10" s="144" t="s">
        <v>60</v>
      </c>
      <c r="AN10" s="144"/>
      <c r="AO10" s="144"/>
      <c r="AP10" s="144"/>
      <c r="AQ10" s="144"/>
      <c r="AR10" s="144"/>
      <c r="AS10" s="144"/>
      <c r="AT10" s="144">
        <v>20220124</v>
      </c>
    </row>
    <row r="11" spans="1:46" x14ac:dyDescent="0.25">
      <c r="A11" s="144">
        <v>805019877</v>
      </c>
      <c r="B11" s="144" t="s">
        <v>57</v>
      </c>
      <c r="C11" s="144" t="s">
        <v>108</v>
      </c>
      <c r="D11" s="144">
        <v>1593</v>
      </c>
      <c r="E11" s="144"/>
      <c r="F11" s="144"/>
      <c r="G11" s="144"/>
      <c r="H11" s="144" t="s">
        <v>149</v>
      </c>
      <c r="I11" s="144" t="s">
        <v>117</v>
      </c>
      <c r="J11" s="145">
        <v>44256</v>
      </c>
      <c r="K11" s="146">
        <v>152310</v>
      </c>
      <c r="L11" s="146">
        <v>149264</v>
      </c>
      <c r="M11" s="144" t="s">
        <v>61</v>
      </c>
      <c r="N11" s="144" t="s">
        <v>174</v>
      </c>
      <c r="O11" s="146"/>
      <c r="P11" s="144"/>
      <c r="Q11" s="144"/>
      <c r="R11" s="144" t="s">
        <v>62</v>
      </c>
      <c r="S11" s="146"/>
      <c r="T11" s="146"/>
      <c r="U11" s="146"/>
      <c r="V11" s="146"/>
      <c r="W11" s="146"/>
      <c r="X11" s="146"/>
      <c r="Y11" s="146"/>
      <c r="Z11" s="146"/>
      <c r="AA11" s="146"/>
      <c r="AB11" s="146">
        <v>0</v>
      </c>
      <c r="AC11" s="144">
        <v>0</v>
      </c>
      <c r="AD11" s="144">
        <v>0</v>
      </c>
      <c r="AE11" s="144"/>
      <c r="AF11" s="144"/>
      <c r="AG11" s="144"/>
      <c r="AH11" s="144"/>
      <c r="AI11" s="145">
        <v>44291</v>
      </c>
      <c r="AJ11" s="144"/>
      <c r="AK11" s="144"/>
      <c r="AL11" s="144"/>
      <c r="AM11" s="144" t="s">
        <v>60</v>
      </c>
      <c r="AN11" s="144"/>
      <c r="AO11" s="144"/>
      <c r="AP11" s="144"/>
      <c r="AQ11" s="144"/>
      <c r="AR11" s="144"/>
      <c r="AS11" s="144"/>
      <c r="AT11" s="144">
        <v>20220124</v>
      </c>
    </row>
    <row r="12" spans="1:46" x14ac:dyDescent="0.25">
      <c r="A12" s="144">
        <v>805019877</v>
      </c>
      <c r="B12" s="144" t="s">
        <v>57</v>
      </c>
      <c r="C12" s="144" t="s">
        <v>108</v>
      </c>
      <c r="D12" s="144">
        <v>1594</v>
      </c>
      <c r="E12" s="144"/>
      <c r="F12" s="144"/>
      <c r="G12" s="144"/>
      <c r="H12" s="144" t="s">
        <v>150</v>
      </c>
      <c r="I12" s="144" t="s">
        <v>118</v>
      </c>
      <c r="J12" s="145">
        <v>44256</v>
      </c>
      <c r="K12" s="146">
        <v>5216614</v>
      </c>
      <c r="L12" s="146">
        <v>4935982</v>
      </c>
      <c r="M12" s="144" t="s">
        <v>61</v>
      </c>
      <c r="N12" s="144" t="s">
        <v>174</v>
      </c>
      <c r="O12" s="146"/>
      <c r="P12" s="144"/>
      <c r="Q12" s="144"/>
      <c r="R12" s="144" t="s">
        <v>62</v>
      </c>
      <c r="S12" s="146"/>
      <c r="T12" s="146"/>
      <c r="U12" s="146"/>
      <c r="V12" s="146"/>
      <c r="W12" s="146"/>
      <c r="X12" s="146"/>
      <c r="Y12" s="146"/>
      <c r="Z12" s="146"/>
      <c r="AA12" s="146"/>
      <c r="AB12" s="146">
        <v>0</v>
      </c>
      <c r="AC12" s="144">
        <v>0</v>
      </c>
      <c r="AD12" s="144">
        <v>0</v>
      </c>
      <c r="AE12" s="144"/>
      <c r="AF12" s="144"/>
      <c r="AG12" s="144"/>
      <c r="AH12" s="144"/>
      <c r="AI12" s="145">
        <v>44291</v>
      </c>
      <c r="AJ12" s="144"/>
      <c r="AK12" s="144"/>
      <c r="AL12" s="144"/>
      <c r="AM12" s="144" t="s">
        <v>60</v>
      </c>
      <c r="AN12" s="144"/>
      <c r="AO12" s="144"/>
      <c r="AP12" s="144"/>
      <c r="AQ12" s="144"/>
      <c r="AR12" s="144"/>
      <c r="AS12" s="144"/>
      <c r="AT12" s="144">
        <v>20220124</v>
      </c>
    </row>
    <row r="13" spans="1:46" x14ac:dyDescent="0.25">
      <c r="A13" s="144">
        <v>805019877</v>
      </c>
      <c r="B13" s="144" t="s">
        <v>57</v>
      </c>
      <c r="C13" s="144" t="s">
        <v>108</v>
      </c>
      <c r="D13" s="144">
        <v>1934</v>
      </c>
      <c r="E13" s="144"/>
      <c r="F13" s="144"/>
      <c r="G13" s="144"/>
      <c r="H13" s="144" t="s">
        <v>151</v>
      </c>
      <c r="I13" s="144" t="s">
        <v>119</v>
      </c>
      <c r="J13" s="145">
        <v>44287</v>
      </c>
      <c r="K13" s="146">
        <v>959230</v>
      </c>
      <c r="L13" s="146">
        <v>927345</v>
      </c>
      <c r="M13" s="144" t="s">
        <v>61</v>
      </c>
      <c r="N13" s="144" t="s">
        <v>107</v>
      </c>
      <c r="O13" s="146"/>
      <c r="P13" s="144"/>
      <c r="Q13" s="144"/>
      <c r="R13" s="144" t="s">
        <v>62</v>
      </c>
      <c r="S13" s="146"/>
      <c r="T13" s="146"/>
      <c r="U13" s="146"/>
      <c r="V13" s="146"/>
      <c r="W13" s="146"/>
      <c r="X13" s="146"/>
      <c r="Y13" s="146"/>
      <c r="Z13" s="146"/>
      <c r="AA13" s="146"/>
      <c r="AB13" s="146">
        <v>0</v>
      </c>
      <c r="AC13" s="144">
        <v>0</v>
      </c>
      <c r="AD13" s="144">
        <v>0</v>
      </c>
      <c r="AE13" s="144"/>
      <c r="AF13" s="144"/>
      <c r="AG13" s="144"/>
      <c r="AH13" s="144"/>
      <c r="AI13" s="145">
        <v>44319</v>
      </c>
      <c r="AJ13" s="144"/>
      <c r="AK13" s="144"/>
      <c r="AL13" s="144"/>
      <c r="AM13" s="144" t="s">
        <v>60</v>
      </c>
      <c r="AN13" s="144"/>
      <c r="AO13" s="144"/>
      <c r="AP13" s="144"/>
      <c r="AQ13" s="144"/>
      <c r="AR13" s="144"/>
      <c r="AS13" s="144"/>
      <c r="AT13" s="144">
        <v>20220124</v>
      </c>
    </row>
    <row r="14" spans="1:46" x14ac:dyDescent="0.25">
      <c r="A14" s="144">
        <v>805019877</v>
      </c>
      <c r="B14" s="144" t="s">
        <v>57</v>
      </c>
      <c r="C14" s="144" t="s">
        <v>108</v>
      </c>
      <c r="D14" s="144">
        <v>1941</v>
      </c>
      <c r="E14" s="144"/>
      <c r="F14" s="144"/>
      <c r="G14" s="144"/>
      <c r="H14" s="144" t="s">
        <v>152</v>
      </c>
      <c r="I14" s="144" t="s">
        <v>120</v>
      </c>
      <c r="J14" s="145">
        <v>44287</v>
      </c>
      <c r="K14" s="146">
        <v>537310</v>
      </c>
      <c r="L14" s="146">
        <v>409064</v>
      </c>
      <c r="M14" s="144" t="s">
        <v>61</v>
      </c>
      <c r="N14" s="144" t="s">
        <v>107</v>
      </c>
      <c r="O14" s="146"/>
      <c r="P14" s="144"/>
      <c r="Q14" s="144"/>
      <c r="R14" s="144" t="s">
        <v>62</v>
      </c>
      <c r="S14" s="146"/>
      <c r="T14" s="146"/>
      <c r="U14" s="146"/>
      <c r="V14" s="146"/>
      <c r="W14" s="146"/>
      <c r="X14" s="146"/>
      <c r="Y14" s="146"/>
      <c r="Z14" s="146"/>
      <c r="AA14" s="146"/>
      <c r="AB14" s="146">
        <v>0</v>
      </c>
      <c r="AC14" s="144">
        <v>0</v>
      </c>
      <c r="AD14" s="144">
        <v>0</v>
      </c>
      <c r="AE14" s="144"/>
      <c r="AF14" s="144"/>
      <c r="AG14" s="144"/>
      <c r="AH14" s="144"/>
      <c r="AI14" s="145">
        <v>44319</v>
      </c>
      <c r="AJ14" s="144"/>
      <c r="AK14" s="144"/>
      <c r="AL14" s="144"/>
      <c r="AM14" s="144" t="s">
        <v>60</v>
      </c>
      <c r="AN14" s="144"/>
      <c r="AO14" s="144"/>
      <c r="AP14" s="144"/>
      <c r="AQ14" s="144"/>
      <c r="AR14" s="144"/>
      <c r="AS14" s="144"/>
      <c r="AT14" s="144">
        <v>20220124</v>
      </c>
    </row>
    <row r="15" spans="1:46" x14ac:dyDescent="0.25">
      <c r="A15" s="144">
        <v>805019877</v>
      </c>
      <c r="B15" s="144" t="s">
        <v>57</v>
      </c>
      <c r="C15" s="144" t="s">
        <v>108</v>
      </c>
      <c r="D15" s="144">
        <v>2109</v>
      </c>
      <c r="E15" s="144"/>
      <c r="F15" s="144"/>
      <c r="G15" s="144"/>
      <c r="H15" s="144" t="s">
        <v>153</v>
      </c>
      <c r="I15" s="144" t="s">
        <v>121</v>
      </c>
      <c r="J15" s="145">
        <v>44317</v>
      </c>
      <c r="K15" s="146">
        <v>378945</v>
      </c>
      <c r="L15" s="146">
        <v>331166</v>
      </c>
      <c r="M15" s="144" t="s">
        <v>61</v>
      </c>
      <c r="N15" s="144" t="s">
        <v>107</v>
      </c>
      <c r="O15" s="146"/>
      <c r="P15" s="144"/>
      <c r="Q15" s="144"/>
      <c r="R15" s="144" t="s">
        <v>62</v>
      </c>
      <c r="S15" s="146"/>
      <c r="T15" s="146"/>
      <c r="U15" s="146"/>
      <c r="V15" s="146"/>
      <c r="W15" s="146"/>
      <c r="X15" s="146"/>
      <c r="Y15" s="146"/>
      <c r="Z15" s="146"/>
      <c r="AA15" s="146"/>
      <c r="AB15" s="146">
        <v>0</v>
      </c>
      <c r="AC15" s="144">
        <v>0</v>
      </c>
      <c r="AD15" s="144">
        <v>0</v>
      </c>
      <c r="AE15" s="144"/>
      <c r="AF15" s="144"/>
      <c r="AG15" s="144"/>
      <c r="AH15" s="144"/>
      <c r="AI15" s="145">
        <v>44349</v>
      </c>
      <c r="AJ15" s="144"/>
      <c r="AK15" s="144"/>
      <c r="AL15" s="144"/>
      <c r="AM15" s="144" t="s">
        <v>60</v>
      </c>
      <c r="AN15" s="144"/>
      <c r="AO15" s="144"/>
      <c r="AP15" s="144"/>
      <c r="AQ15" s="144"/>
      <c r="AR15" s="144"/>
      <c r="AS15" s="144"/>
      <c r="AT15" s="144">
        <v>20220124</v>
      </c>
    </row>
    <row r="16" spans="1:46" x14ac:dyDescent="0.25">
      <c r="A16" s="144">
        <v>805019877</v>
      </c>
      <c r="B16" s="144" t="s">
        <v>57</v>
      </c>
      <c r="C16" s="144" t="s">
        <v>108</v>
      </c>
      <c r="D16" s="144">
        <v>2110</v>
      </c>
      <c r="E16" s="144"/>
      <c r="F16" s="144"/>
      <c r="G16" s="144"/>
      <c r="H16" s="144" t="s">
        <v>154</v>
      </c>
      <c r="I16" s="144" t="s">
        <v>122</v>
      </c>
      <c r="J16" s="145">
        <v>44317</v>
      </c>
      <c r="K16" s="146">
        <v>242300</v>
      </c>
      <c r="L16" s="146">
        <v>213254</v>
      </c>
      <c r="M16" s="144" t="s">
        <v>61</v>
      </c>
      <c r="N16" s="144" t="s">
        <v>107</v>
      </c>
      <c r="O16" s="146"/>
      <c r="P16" s="144"/>
      <c r="Q16" s="144"/>
      <c r="R16" s="144" t="s">
        <v>62</v>
      </c>
      <c r="S16" s="146"/>
      <c r="T16" s="146"/>
      <c r="U16" s="146"/>
      <c r="V16" s="146"/>
      <c r="W16" s="146"/>
      <c r="X16" s="146"/>
      <c r="Y16" s="146"/>
      <c r="Z16" s="146"/>
      <c r="AA16" s="146"/>
      <c r="AB16" s="146">
        <v>0</v>
      </c>
      <c r="AC16" s="144">
        <v>0</v>
      </c>
      <c r="AD16" s="144">
        <v>0</v>
      </c>
      <c r="AE16" s="144"/>
      <c r="AF16" s="144"/>
      <c r="AG16" s="144"/>
      <c r="AH16" s="144"/>
      <c r="AI16" s="145">
        <v>44349</v>
      </c>
      <c r="AJ16" s="144"/>
      <c r="AK16" s="144"/>
      <c r="AL16" s="144"/>
      <c r="AM16" s="144" t="s">
        <v>60</v>
      </c>
      <c r="AN16" s="144"/>
      <c r="AO16" s="144"/>
      <c r="AP16" s="144"/>
      <c r="AQ16" s="144"/>
      <c r="AR16" s="144"/>
      <c r="AS16" s="144"/>
      <c r="AT16" s="144">
        <v>20220124</v>
      </c>
    </row>
    <row r="17" spans="1:46" x14ac:dyDescent="0.25">
      <c r="A17" s="144">
        <v>805019877</v>
      </c>
      <c r="B17" s="144" t="s">
        <v>57</v>
      </c>
      <c r="C17" s="144" t="s">
        <v>108</v>
      </c>
      <c r="D17" s="144">
        <v>2112</v>
      </c>
      <c r="E17" s="144"/>
      <c r="F17" s="144"/>
      <c r="G17" s="144"/>
      <c r="H17" s="144" t="s">
        <v>155</v>
      </c>
      <c r="I17" s="144" t="s">
        <v>123</v>
      </c>
      <c r="J17" s="145">
        <v>44317</v>
      </c>
      <c r="K17" s="146">
        <v>280000</v>
      </c>
      <c r="L17" s="146">
        <v>232100</v>
      </c>
      <c r="M17" s="144" t="s">
        <v>61</v>
      </c>
      <c r="N17" s="144" t="s">
        <v>107</v>
      </c>
      <c r="O17" s="146"/>
      <c r="P17" s="144"/>
      <c r="Q17" s="144"/>
      <c r="R17" s="144" t="s">
        <v>62</v>
      </c>
      <c r="S17" s="146"/>
      <c r="T17" s="146"/>
      <c r="U17" s="146"/>
      <c r="V17" s="146"/>
      <c r="W17" s="146"/>
      <c r="X17" s="146"/>
      <c r="Y17" s="146"/>
      <c r="Z17" s="146"/>
      <c r="AA17" s="146"/>
      <c r="AB17" s="146">
        <v>0</v>
      </c>
      <c r="AC17" s="144">
        <v>0</v>
      </c>
      <c r="AD17" s="144">
        <v>0</v>
      </c>
      <c r="AE17" s="144"/>
      <c r="AF17" s="144"/>
      <c r="AG17" s="144"/>
      <c r="AH17" s="144"/>
      <c r="AI17" s="145">
        <v>44349</v>
      </c>
      <c r="AJ17" s="144"/>
      <c r="AK17" s="144"/>
      <c r="AL17" s="144"/>
      <c r="AM17" s="144" t="s">
        <v>60</v>
      </c>
      <c r="AN17" s="144"/>
      <c r="AO17" s="144"/>
      <c r="AP17" s="144"/>
      <c r="AQ17" s="144"/>
      <c r="AR17" s="144"/>
      <c r="AS17" s="144"/>
      <c r="AT17" s="144">
        <v>20220124</v>
      </c>
    </row>
    <row r="18" spans="1:46" x14ac:dyDescent="0.25">
      <c r="A18" s="144">
        <v>805019877</v>
      </c>
      <c r="B18" s="144" t="s">
        <v>57</v>
      </c>
      <c r="C18" s="144" t="s">
        <v>108</v>
      </c>
      <c r="D18" s="144">
        <v>2215</v>
      </c>
      <c r="E18" s="144"/>
      <c r="F18" s="144"/>
      <c r="G18" s="144"/>
      <c r="H18" s="144" t="s">
        <v>156</v>
      </c>
      <c r="I18" s="144" t="s">
        <v>124</v>
      </c>
      <c r="J18" s="145">
        <v>44348</v>
      </c>
      <c r="K18" s="146">
        <v>280000</v>
      </c>
      <c r="L18" s="146">
        <v>132370</v>
      </c>
      <c r="M18" s="144" t="s">
        <v>61</v>
      </c>
      <c r="N18" s="144" t="s">
        <v>173</v>
      </c>
      <c r="O18" s="146"/>
      <c r="P18" s="144"/>
      <c r="Q18" s="144"/>
      <c r="R18" s="144" t="s">
        <v>62</v>
      </c>
      <c r="S18" s="146"/>
      <c r="T18" s="146"/>
      <c r="U18" s="146"/>
      <c r="V18" s="146"/>
      <c r="W18" s="146"/>
      <c r="X18" s="146"/>
      <c r="Y18" s="146"/>
      <c r="Z18" s="146"/>
      <c r="AA18" s="146"/>
      <c r="AB18" s="146">
        <v>213500</v>
      </c>
      <c r="AC18" s="144">
        <v>2201166768</v>
      </c>
      <c r="AD18" s="144" t="s">
        <v>176</v>
      </c>
      <c r="AE18" s="144"/>
      <c r="AF18" s="144"/>
      <c r="AG18" s="144"/>
      <c r="AH18" s="144"/>
      <c r="AI18" s="145">
        <v>44377</v>
      </c>
      <c r="AJ18" s="144"/>
      <c r="AK18" s="144"/>
      <c r="AL18" s="144"/>
      <c r="AM18" s="144" t="s">
        <v>60</v>
      </c>
      <c r="AN18" s="144"/>
      <c r="AO18" s="144"/>
      <c r="AP18" s="144"/>
      <c r="AQ18" s="144"/>
      <c r="AR18" s="144"/>
      <c r="AS18" s="144"/>
      <c r="AT18" s="144">
        <v>20220124</v>
      </c>
    </row>
    <row r="19" spans="1:46" x14ac:dyDescent="0.25">
      <c r="A19" s="144">
        <v>805019877</v>
      </c>
      <c r="B19" s="144" t="s">
        <v>57</v>
      </c>
      <c r="C19" s="144" t="s">
        <v>108</v>
      </c>
      <c r="D19" s="144">
        <v>2250</v>
      </c>
      <c r="E19" s="144"/>
      <c r="F19" s="144"/>
      <c r="G19" s="144"/>
      <c r="H19" s="144" t="s">
        <v>157</v>
      </c>
      <c r="I19" s="144" t="s">
        <v>125</v>
      </c>
      <c r="J19" s="145">
        <v>44378</v>
      </c>
      <c r="K19" s="146">
        <v>145010</v>
      </c>
      <c r="L19" s="146">
        <v>129410</v>
      </c>
      <c r="M19" s="144" t="s">
        <v>61</v>
      </c>
      <c r="N19" s="144" t="s">
        <v>175</v>
      </c>
      <c r="O19" s="146">
        <v>11647</v>
      </c>
      <c r="P19" s="144">
        <v>1908625799</v>
      </c>
      <c r="Q19" s="144"/>
      <c r="R19" s="144" t="s">
        <v>62</v>
      </c>
      <c r="S19" s="146"/>
      <c r="T19" s="146"/>
      <c r="U19" s="146"/>
      <c r="V19" s="146"/>
      <c r="W19" s="146"/>
      <c r="X19" s="146"/>
      <c r="Y19" s="146"/>
      <c r="Z19" s="146"/>
      <c r="AA19" s="146"/>
      <c r="AB19" s="146">
        <v>117763</v>
      </c>
      <c r="AC19" s="144">
        <v>2201166768</v>
      </c>
      <c r="AD19" s="144" t="s">
        <v>176</v>
      </c>
      <c r="AE19" s="144"/>
      <c r="AF19" s="144"/>
      <c r="AG19" s="144"/>
      <c r="AH19" s="144"/>
      <c r="AI19" s="145">
        <v>44410</v>
      </c>
      <c r="AJ19" s="144"/>
      <c r="AK19" s="144"/>
      <c r="AL19" s="144"/>
      <c r="AM19" s="144" t="s">
        <v>60</v>
      </c>
      <c r="AN19" s="144"/>
      <c r="AO19" s="144"/>
      <c r="AP19" s="144"/>
      <c r="AQ19" s="144"/>
      <c r="AR19" s="144"/>
      <c r="AS19" s="144"/>
      <c r="AT19" s="144">
        <v>20220124</v>
      </c>
    </row>
    <row r="20" spans="1:46" x14ac:dyDescent="0.25">
      <c r="A20" s="144">
        <v>805019877</v>
      </c>
      <c r="B20" s="144" t="s">
        <v>57</v>
      </c>
      <c r="C20" s="144" t="s">
        <v>108</v>
      </c>
      <c r="D20" s="144">
        <v>2251</v>
      </c>
      <c r="E20" s="144"/>
      <c r="F20" s="144"/>
      <c r="G20" s="144"/>
      <c r="H20" s="144" t="s">
        <v>158</v>
      </c>
      <c r="I20" s="144" t="s">
        <v>126</v>
      </c>
      <c r="J20" s="145">
        <v>44378</v>
      </c>
      <c r="K20" s="146">
        <v>390010</v>
      </c>
      <c r="L20" s="146">
        <v>275310</v>
      </c>
      <c r="M20" s="144" t="s">
        <v>61</v>
      </c>
      <c r="N20" s="144" t="s">
        <v>175</v>
      </c>
      <c r="O20" s="146">
        <v>74334</v>
      </c>
      <c r="P20" s="144">
        <v>1908625800</v>
      </c>
      <c r="Q20" s="144"/>
      <c r="R20" s="144" t="s">
        <v>62</v>
      </c>
      <c r="S20" s="146"/>
      <c r="T20" s="146"/>
      <c r="U20" s="146"/>
      <c r="V20" s="146"/>
      <c r="W20" s="146"/>
      <c r="X20" s="146"/>
      <c r="Y20" s="146"/>
      <c r="Z20" s="146"/>
      <c r="AA20" s="146"/>
      <c r="AB20" s="146">
        <v>200976</v>
      </c>
      <c r="AC20" s="144">
        <v>2201166768</v>
      </c>
      <c r="AD20" s="144" t="s">
        <v>176</v>
      </c>
      <c r="AE20" s="144"/>
      <c r="AF20" s="144"/>
      <c r="AG20" s="144"/>
      <c r="AH20" s="144"/>
      <c r="AI20" s="145">
        <v>44410</v>
      </c>
      <c r="AJ20" s="144"/>
      <c r="AK20" s="144"/>
      <c r="AL20" s="144"/>
      <c r="AM20" s="144" t="s">
        <v>60</v>
      </c>
      <c r="AN20" s="144"/>
      <c r="AO20" s="144"/>
      <c r="AP20" s="144"/>
      <c r="AQ20" s="144"/>
      <c r="AR20" s="144"/>
      <c r="AS20" s="144"/>
      <c r="AT20" s="144">
        <v>20220124</v>
      </c>
    </row>
    <row r="21" spans="1:46" x14ac:dyDescent="0.25">
      <c r="A21" s="144">
        <v>805019877</v>
      </c>
      <c r="B21" s="144" t="s">
        <v>57</v>
      </c>
      <c r="C21" s="144" t="s">
        <v>108</v>
      </c>
      <c r="D21" s="144">
        <v>2283</v>
      </c>
      <c r="E21" s="144"/>
      <c r="F21" s="144"/>
      <c r="G21" s="144"/>
      <c r="H21" s="144" t="s">
        <v>159</v>
      </c>
      <c r="I21" s="144" t="s">
        <v>127</v>
      </c>
      <c r="J21" s="145">
        <v>44409</v>
      </c>
      <c r="K21" s="146">
        <v>152310</v>
      </c>
      <c r="L21" s="146">
        <v>136564</v>
      </c>
      <c r="M21" s="144" t="s">
        <v>61</v>
      </c>
      <c r="N21" s="144" t="s">
        <v>173</v>
      </c>
      <c r="O21" s="146"/>
      <c r="P21" s="144"/>
      <c r="Q21" s="144"/>
      <c r="R21" s="144" t="s">
        <v>62</v>
      </c>
      <c r="S21" s="146"/>
      <c r="T21" s="146"/>
      <c r="U21" s="146"/>
      <c r="V21" s="146"/>
      <c r="W21" s="146"/>
      <c r="X21" s="146"/>
      <c r="Y21" s="146"/>
      <c r="Z21" s="146"/>
      <c r="AA21" s="146"/>
      <c r="AB21" s="146">
        <v>136564</v>
      </c>
      <c r="AC21" s="144">
        <v>2201166768</v>
      </c>
      <c r="AD21" s="144" t="s">
        <v>176</v>
      </c>
      <c r="AE21" s="144"/>
      <c r="AF21" s="144"/>
      <c r="AG21" s="144"/>
      <c r="AH21" s="144"/>
      <c r="AI21" s="145">
        <v>44440</v>
      </c>
      <c r="AJ21" s="144"/>
      <c r="AK21" s="144"/>
      <c r="AL21" s="144"/>
      <c r="AM21" s="144" t="s">
        <v>60</v>
      </c>
      <c r="AN21" s="144"/>
      <c r="AO21" s="144"/>
      <c r="AP21" s="144"/>
      <c r="AQ21" s="144"/>
      <c r="AR21" s="144"/>
      <c r="AS21" s="144"/>
      <c r="AT21" s="144">
        <v>20220124</v>
      </c>
    </row>
    <row r="22" spans="1:46" x14ac:dyDescent="0.25">
      <c r="A22" s="144">
        <v>805019877</v>
      </c>
      <c r="B22" s="144" t="s">
        <v>57</v>
      </c>
      <c r="C22" s="144" t="s">
        <v>108</v>
      </c>
      <c r="D22" s="144">
        <v>2285</v>
      </c>
      <c r="E22" s="144"/>
      <c r="F22" s="144"/>
      <c r="G22" s="144"/>
      <c r="H22" s="144" t="s">
        <v>160</v>
      </c>
      <c r="I22" s="144" t="s">
        <v>128</v>
      </c>
      <c r="J22" s="145">
        <v>44409</v>
      </c>
      <c r="K22" s="146">
        <v>754630</v>
      </c>
      <c r="L22" s="146">
        <v>701437</v>
      </c>
      <c r="M22" s="144" t="s">
        <v>61</v>
      </c>
      <c r="N22" s="144" t="s">
        <v>175</v>
      </c>
      <c r="O22" s="146">
        <v>49101</v>
      </c>
      <c r="P22" s="144">
        <v>1908626907</v>
      </c>
      <c r="Q22" s="144"/>
      <c r="R22" s="144" t="s">
        <v>62</v>
      </c>
      <c r="S22" s="146"/>
      <c r="T22" s="146"/>
      <c r="U22" s="146"/>
      <c r="V22" s="146"/>
      <c r="W22" s="146"/>
      <c r="X22" s="146"/>
      <c r="Y22" s="146"/>
      <c r="Z22" s="146"/>
      <c r="AA22" s="146"/>
      <c r="AB22" s="146">
        <v>652336</v>
      </c>
      <c r="AC22" s="144">
        <v>2201166768</v>
      </c>
      <c r="AD22" s="144" t="s">
        <v>176</v>
      </c>
      <c r="AE22" s="144"/>
      <c r="AF22" s="144"/>
      <c r="AG22" s="144"/>
      <c r="AH22" s="144"/>
      <c r="AI22" s="145">
        <v>44440</v>
      </c>
      <c r="AJ22" s="144"/>
      <c r="AK22" s="144"/>
      <c r="AL22" s="144"/>
      <c r="AM22" s="144" t="s">
        <v>60</v>
      </c>
      <c r="AN22" s="144"/>
      <c r="AO22" s="144"/>
      <c r="AP22" s="144"/>
      <c r="AQ22" s="144"/>
      <c r="AR22" s="144"/>
      <c r="AS22" s="144"/>
      <c r="AT22" s="144">
        <v>20220124</v>
      </c>
    </row>
    <row r="23" spans="1:46" x14ac:dyDescent="0.25">
      <c r="A23" s="144">
        <v>805019877</v>
      </c>
      <c r="B23" s="144" t="s">
        <v>57</v>
      </c>
      <c r="C23" s="144" t="s">
        <v>108</v>
      </c>
      <c r="D23" s="144">
        <v>2286</v>
      </c>
      <c r="E23" s="144"/>
      <c r="F23" s="144"/>
      <c r="G23" s="144"/>
      <c r="H23" s="144" t="s">
        <v>161</v>
      </c>
      <c r="I23" s="144" t="s">
        <v>129</v>
      </c>
      <c r="J23" s="145">
        <v>44409</v>
      </c>
      <c r="K23" s="146">
        <v>280000</v>
      </c>
      <c r="L23" s="146">
        <v>182400</v>
      </c>
      <c r="M23" s="144" t="s">
        <v>61</v>
      </c>
      <c r="N23" s="144" t="s">
        <v>175</v>
      </c>
      <c r="O23" s="146">
        <v>69312</v>
      </c>
      <c r="P23" s="144">
        <v>1908626908</v>
      </c>
      <c r="Q23" s="144"/>
      <c r="R23" s="144" t="s">
        <v>62</v>
      </c>
      <c r="S23" s="146"/>
      <c r="T23" s="146"/>
      <c r="U23" s="146"/>
      <c r="V23" s="146"/>
      <c r="W23" s="146"/>
      <c r="X23" s="146"/>
      <c r="Y23" s="146"/>
      <c r="Z23" s="146"/>
      <c r="AA23" s="146"/>
      <c r="AB23" s="146">
        <v>113088</v>
      </c>
      <c r="AC23" s="144">
        <v>2201166768</v>
      </c>
      <c r="AD23" s="144" t="s">
        <v>176</v>
      </c>
      <c r="AE23" s="144"/>
      <c r="AF23" s="144"/>
      <c r="AG23" s="144"/>
      <c r="AH23" s="144"/>
      <c r="AI23" s="145">
        <v>44440</v>
      </c>
      <c r="AJ23" s="144"/>
      <c r="AK23" s="144"/>
      <c r="AL23" s="144"/>
      <c r="AM23" s="144" t="s">
        <v>60</v>
      </c>
      <c r="AN23" s="144"/>
      <c r="AO23" s="144"/>
      <c r="AP23" s="144"/>
      <c r="AQ23" s="144"/>
      <c r="AR23" s="144"/>
      <c r="AS23" s="144"/>
      <c r="AT23" s="144">
        <v>20220124</v>
      </c>
    </row>
    <row r="24" spans="1:46" x14ac:dyDescent="0.25">
      <c r="A24" s="144">
        <v>805019877</v>
      </c>
      <c r="B24" s="144" t="s">
        <v>57</v>
      </c>
      <c r="C24" s="144" t="s">
        <v>108</v>
      </c>
      <c r="D24" s="144">
        <v>2340</v>
      </c>
      <c r="E24" s="144"/>
      <c r="F24" s="144"/>
      <c r="G24" s="144"/>
      <c r="H24" s="144" t="s">
        <v>162</v>
      </c>
      <c r="I24" s="144" t="s">
        <v>130</v>
      </c>
      <c r="J24" s="145">
        <v>44440</v>
      </c>
      <c r="K24" s="146">
        <v>1024250</v>
      </c>
      <c r="L24" s="146">
        <v>956565</v>
      </c>
      <c r="M24" s="144" t="s">
        <v>61</v>
      </c>
      <c r="N24" s="144" t="s">
        <v>107</v>
      </c>
      <c r="O24" s="146"/>
      <c r="P24" s="144"/>
      <c r="Q24" s="144"/>
      <c r="R24" s="144" t="s">
        <v>62</v>
      </c>
      <c r="S24" s="146"/>
      <c r="T24" s="146"/>
      <c r="U24" s="146"/>
      <c r="V24" s="146"/>
      <c r="W24" s="146"/>
      <c r="X24" s="146"/>
      <c r="Y24" s="146"/>
      <c r="Z24" s="146"/>
      <c r="AA24" s="146"/>
      <c r="AB24" s="146">
        <v>0</v>
      </c>
      <c r="AC24" s="144">
        <v>0</v>
      </c>
      <c r="AD24" s="144">
        <v>0</v>
      </c>
      <c r="AE24" s="144"/>
      <c r="AF24" s="144"/>
      <c r="AG24" s="144"/>
      <c r="AH24" s="144"/>
      <c r="AI24" s="145">
        <v>44469</v>
      </c>
      <c r="AJ24" s="144"/>
      <c r="AK24" s="144"/>
      <c r="AL24" s="144"/>
      <c r="AM24" s="144" t="s">
        <v>60</v>
      </c>
      <c r="AN24" s="144"/>
      <c r="AO24" s="144"/>
      <c r="AP24" s="144"/>
      <c r="AQ24" s="144"/>
      <c r="AR24" s="144"/>
      <c r="AS24" s="144"/>
      <c r="AT24" s="144">
        <v>20220124</v>
      </c>
    </row>
    <row r="25" spans="1:46" x14ac:dyDescent="0.25">
      <c r="A25" s="144">
        <v>805019877</v>
      </c>
      <c r="B25" s="144" t="s">
        <v>57</v>
      </c>
      <c r="C25" s="144" t="s">
        <v>108</v>
      </c>
      <c r="D25" s="144">
        <v>2341</v>
      </c>
      <c r="E25" s="144"/>
      <c r="F25" s="144"/>
      <c r="G25" s="144"/>
      <c r="H25" s="144" t="s">
        <v>163</v>
      </c>
      <c r="I25" s="144" t="s">
        <v>131</v>
      </c>
      <c r="J25" s="145">
        <v>44440</v>
      </c>
      <c r="K25" s="146">
        <v>210000</v>
      </c>
      <c r="L25" s="146">
        <v>139100</v>
      </c>
      <c r="M25" s="144" t="s">
        <v>61</v>
      </c>
      <c r="N25" s="144" t="s">
        <v>107</v>
      </c>
      <c r="O25" s="146"/>
      <c r="P25" s="144"/>
      <c r="Q25" s="144"/>
      <c r="R25" s="144" t="s">
        <v>62</v>
      </c>
      <c r="S25" s="146"/>
      <c r="T25" s="146"/>
      <c r="U25" s="146"/>
      <c r="V25" s="146"/>
      <c r="W25" s="146"/>
      <c r="X25" s="146"/>
      <c r="Y25" s="146"/>
      <c r="Z25" s="146"/>
      <c r="AA25" s="146"/>
      <c r="AB25" s="146">
        <v>0</v>
      </c>
      <c r="AC25" s="144">
        <v>0</v>
      </c>
      <c r="AD25" s="144">
        <v>0</v>
      </c>
      <c r="AE25" s="144"/>
      <c r="AF25" s="144"/>
      <c r="AG25" s="144"/>
      <c r="AH25" s="144"/>
      <c r="AI25" s="145">
        <v>44469</v>
      </c>
      <c r="AJ25" s="144"/>
      <c r="AK25" s="144"/>
      <c r="AL25" s="144"/>
      <c r="AM25" s="144" t="s">
        <v>60</v>
      </c>
      <c r="AN25" s="144"/>
      <c r="AO25" s="144"/>
      <c r="AP25" s="144"/>
      <c r="AQ25" s="144"/>
      <c r="AR25" s="144"/>
      <c r="AS25" s="144"/>
      <c r="AT25" s="144">
        <v>20220124</v>
      </c>
    </row>
    <row r="26" spans="1:46" x14ac:dyDescent="0.25">
      <c r="A26" s="144">
        <v>805019877</v>
      </c>
      <c r="B26" s="144" t="s">
        <v>57</v>
      </c>
      <c r="C26" s="144" t="s">
        <v>108</v>
      </c>
      <c r="D26" s="144">
        <v>2386</v>
      </c>
      <c r="E26" s="144"/>
      <c r="F26" s="144"/>
      <c r="G26" s="144"/>
      <c r="H26" s="144" t="s">
        <v>164</v>
      </c>
      <c r="I26" s="144" t="s">
        <v>132</v>
      </c>
      <c r="J26" s="145">
        <v>44470</v>
      </c>
      <c r="K26" s="146">
        <v>719630</v>
      </c>
      <c r="L26" s="146">
        <v>667237</v>
      </c>
      <c r="M26" s="144" t="s">
        <v>61</v>
      </c>
      <c r="N26" s="144" t="s">
        <v>107</v>
      </c>
      <c r="O26" s="146"/>
      <c r="P26" s="144"/>
      <c r="Q26" s="144"/>
      <c r="R26" s="144" t="s">
        <v>62</v>
      </c>
      <c r="S26" s="146"/>
      <c r="T26" s="146"/>
      <c r="U26" s="146"/>
      <c r="V26" s="146"/>
      <c r="W26" s="146"/>
      <c r="X26" s="146"/>
      <c r="Y26" s="146"/>
      <c r="Z26" s="146"/>
      <c r="AA26" s="146"/>
      <c r="AB26" s="146">
        <v>0</v>
      </c>
      <c r="AC26" s="146">
        <v>0</v>
      </c>
      <c r="AD26" s="146">
        <v>0</v>
      </c>
      <c r="AE26" s="144"/>
      <c r="AF26" s="144"/>
      <c r="AG26" s="144"/>
      <c r="AH26" s="144"/>
      <c r="AI26" s="145">
        <v>44503</v>
      </c>
      <c r="AJ26" s="144"/>
      <c r="AK26" s="144"/>
      <c r="AL26" s="144"/>
      <c r="AM26" s="144" t="s">
        <v>60</v>
      </c>
      <c r="AN26" s="144"/>
      <c r="AO26" s="144"/>
      <c r="AP26" s="144"/>
      <c r="AQ26" s="144"/>
      <c r="AR26" s="144"/>
      <c r="AS26" s="144"/>
      <c r="AT26" s="144">
        <v>20220124</v>
      </c>
    </row>
    <row r="27" spans="1:46" x14ac:dyDescent="0.25">
      <c r="A27" s="144">
        <v>805019877</v>
      </c>
      <c r="B27" s="144" t="s">
        <v>57</v>
      </c>
      <c r="C27" s="144" t="s">
        <v>108</v>
      </c>
      <c r="D27" s="144">
        <v>2388</v>
      </c>
      <c r="E27" s="144"/>
      <c r="F27" s="144"/>
      <c r="G27" s="144"/>
      <c r="H27" s="144" t="s">
        <v>165</v>
      </c>
      <c r="I27" s="144" t="s">
        <v>133</v>
      </c>
      <c r="J27" s="145">
        <v>44470</v>
      </c>
      <c r="K27" s="146">
        <v>210000</v>
      </c>
      <c r="L27" s="146">
        <v>157500</v>
      </c>
      <c r="M27" s="144" t="s">
        <v>61</v>
      </c>
      <c r="N27" s="144" t="s">
        <v>107</v>
      </c>
      <c r="O27" s="146"/>
      <c r="P27" s="144"/>
      <c r="Q27" s="144"/>
      <c r="R27" s="144" t="s">
        <v>62</v>
      </c>
      <c r="S27" s="146"/>
      <c r="T27" s="146"/>
      <c r="U27" s="146"/>
      <c r="V27" s="146"/>
      <c r="W27" s="146"/>
      <c r="X27" s="146"/>
      <c r="Y27" s="146"/>
      <c r="Z27" s="146"/>
      <c r="AA27" s="146"/>
      <c r="AB27" s="146">
        <v>0</v>
      </c>
      <c r="AC27" s="146">
        <v>0</v>
      </c>
      <c r="AD27" s="146">
        <v>0</v>
      </c>
      <c r="AE27" s="144"/>
      <c r="AF27" s="144"/>
      <c r="AG27" s="144"/>
      <c r="AH27" s="144"/>
      <c r="AI27" s="145">
        <v>44503</v>
      </c>
      <c r="AJ27" s="144"/>
      <c r="AK27" s="144"/>
      <c r="AL27" s="144"/>
      <c r="AM27" s="144" t="s">
        <v>60</v>
      </c>
      <c r="AN27" s="144"/>
      <c r="AO27" s="144"/>
      <c r="AP27" s="144"/>
      <c r="AQ27" s="144"/>
      <c r="AR27" s="144"/>
      <c r="AS27" s="144"/>
      <c r="AT27" s="144">
        <v>20220124</v>
      </c>
    </row>
    <row r="28" spans="1:46" x14ac:dyDescent="0.25">
      <c r="A28" s="144">
        <v>805019877</v>
      </c>
      <c r="B28" s="144" t="s">
        <v>57</v>
      </c>
      <c r="C28" s="144" t="s">
        <v>108</v>
      </c>
      <c r="D28" s="144">
        <v>2418</v>
      </c>
      <c r="E28" s="144"/>
      <c r="F28" s="144"/>
      <c r="G28" s="144"/>
      <c r="H28" s="144" t="s">
        <v>166</v>
      </c>
      <c r="I28" s="144" t="s">
        <v>134</v>
      </c>
      <c r="J28" s="145">
        <v>44501</v>
      </c>
      <c r="K28" s="146">
        <v>385000</v>
      </c>
      <c r="L28" s="146">
        <v>274900</v>
      </c>
      <c r="M28" s="144" t="s">
        <v>61</v>
      </c>
      <c r="N28" s="144" t="s">
        <v>107</v>
      </c>
      <c r="O28" s="146"/>
      <c r="P28" s="144"/>
      <c r="Q28" s="144"/>
      <c r="R28" s="144" t="s">
        <v>62</v>
      </c>
      <c r="S28" s="146"/>
      <c r="T28" s="146"/>
      <c r="U28" s="146"/>
      <c r="V28" s="146"/>
      <c r="W28" s="146"/>
      <c r="X28" s="146"/>
      <c r="Y28" s="146"/>
      <c r="Z28" s="146"/>
      <c r="AA28" s="146"/>
      <c r="AB28" s="146">
        <v>0</v>
      </c>
      <c r="AC28" s="146">
        <v>0</v>
      </c>
      <c r="AD28" s="146">
        <v>0</v>
      </c>
      <c r="AE28" s="144"/>
      <c r="AF28" s="144"/>
      <c r="AG28" s="144"/>
      <c r="AH28" s="144"/>
      <c r="AI28" s="145">
        <v>44532</v>
      </c>
      <c r="AJ28" s="144"/>
      <c r="AK28" s="144"/>
      <c r="AL28" s="144"/>
      <c r="AM28" s="144" t="s">
        <v>60</v>
      </c>
      <c r="AN28" s="144"/>
      <c r="AO28" s="144"/>
      <c r="AP28" s="144"/>
      <c r="AQ28" s="144"/>
      <c r="AR28" s="144"/>
      <c r="AS28" s="144"/>
      <c r="AT28" s="144">
        <v>20220124</v>
      </c>
    </row>
    <row r="29" spans="1:46" x14ac:dyDescent="0.25">
      <c r="A29" s="144">
        <v>805019877</v>
      </c>
      <c r="B29" s="144" t="s">
        <v>57</v>
      </c>
      <c r="C29" s="144" t="s">
        <v>108</v>
      </c>
      <c r="D29" s="144">
        <v>2419</v>
      </c>
      <c r="E29" s="144"/>
      <c r="F29" s="144"/>
      <c r="G29" s="144"/>
      <c r="H29" s="144" t="s">
        <v>167</v>
      </c>
      <c r="I29" s="144" t="s">
        <v>135</v>
      </c>
      <c r="J29" s="145">
        <v>44501</v>
      </c>
      <c r="K29" s="146">
        <v>449630</v>
      </c>
      <c r="L29" s="146">
        <v>418737</v>
      </c>
      <c r="M29" s="144" t="s">
        <v>61</v>
      </c>
      <c r="N29" s="144" t="s">
        <v>107</v>
      </c>
      <c r="O29" s="146"/>
      <c r="P29" s="144"/>
      <c r="Q29" s="144"/>
      <c r="R29" s="144" t="s">
        <v>62</v>
      </c>
      <c r="S29" s="146"/>
      <c r="T29" s="146"/>
      <c r="U29" s="146"/>
      <c r="V29" s="146"/>
      <c r="W29" s="146"/>
      <c r="X29" s="146"/>
      <c r="Y29" s="146"/>
      <c r="Z29" s="146"/>
      <c r="AA29" s="146"/>
      <c r="AB29" s="146">
        <v>0</v>
      </c>
      <c r="AC29" s="146">
        <v>0</v>
      </c>
      <c r="AD29" s="146">
        <v>0</v>
      </c>
      <c r="AE29" s="144"/>
      <c r="AF29" s="144"/>
      <c r="AG29" s="144"/>
      <c r="AH29" s="144"/>
      <c r="AI29" s="145">
        <v>44532</v>
      </c>
      <c r="AJ29" s="144"/>
      <c r="AK29" s="144"/>
      <c r="AL29" s="144"/>
      <c r="AM29" s="144" t="s">
        <v>60</v>
      </c>
      <c r="AN29" s="144"/>
      <c r="AO29" s="144"/>
      <c r="AP29" s="144"/>
      <c r="AQ29" s="144"/>
      <c r="AR29" s="144"/>
      <c r="AS29" s="144"/>
      <c r="AT29" s="144">
        <v>20220124</v>
      </c>
    </row>
    <row r="30" spans="1:46" x14ac:dyDescent="0.25">
      <c r="A30" s="144">
        <v>805019877</v>
      </c>
      <c r="B30" s="144" t="s">
        <v>57</v>
      </c>
      <c r="C30" s="144" t="s">
        <v>108</v>
      </c>
      <c r="D30" s="144">
        <v>2451</v>
      </c>
      <c r="E30" s="144"/>
      <c r="F30" s="144"/>
      <c r="G30" s="144"/>
      <c r="H30" s="144" t="s">
        <v>168</v>
      </c>
      <c r="I30" s="144" t="s">
        <v>136</v>
      </c>
      <c r="J30" s="145">
        <v>44531</v>
      </c>
      <c r="K30" s="146">
        <v>35000</v>
      </c>
      <c r="L30" s="146">
        <v>30900</v>
      </c>
      <c r="M30" s="144" t="s">
        <v>61</v>
      </c>
      <c r="N30" s="144" t="s">
        <v>174</v>
      </c>
      <c r="O30" s="146"/>
      <c r="P30" s="144"/>
      <c r="Q30" s="144"/>
      <c r="R30" s="144" t="s">
        <v>62</v>
      </c>
      <c r="S30" s="146"/>
      <c r="T30" s="146"/>
      <c r="U30" s="146"/>
      <c r="V30" s="146"/>
      <c r="W30" s="146"/>
      <c r="X30" s="146"/>
      <c r="Y30" s="146"/>
      <c r="Z30" s="146"/>
      <c r="AA30" s="146"/>
      <c r="AB30" s="146">
        <v>0</v>
      </c>
      <c r="AC30" s="146">
        <v>0</v>
      </c>
      <c r="AD30" s="146">
        <v>0</v>
      </c>
      <c r="AE30" s="144"/>
      <c r="AF30" s="144"/>
      <c r="AG30" s="144"/>
      <c r="AH30" s="144"/>
      <c r="AI30" s="145">
        <v>44545</v>
      </c>
      <c r="AJ30" s="144"/>
      <c r="AK30" s="144"/>
      <c r="AL30" s="144"/>
      <c r="AM30" s="144" t="s">
        <v>60</v>
      </c>
      <c r="AN30" s="144"/>
      <c r="AO30" s="144"/>
      <c r="AP30" s="144"/>
      <c r="AQ30" s="144"/>
      <c r="AR30" s="144"/>
      <c r="AS30" s="144"/>
      <c r="AT30" s="144">
        <v>20220124</v>
      </c>
    </row>
    <row r="31" spans="1:46" x14ac:dyDescent="0.25">
      <c r="A31" s="144">
        <v>805019877</v>
      </c>
      <c r="B31" s="144" t="s">
        <v>57</v>
      </c>
      <c r="C31" s="144" t="s">
        <v>108</v>
      </c>
      <c r="D31" s="144">
        <v>2454</v>
      </c>
      <c r="E31" s="144"/>
      <c r="F31" s="144"/>
      <c r="G31" s="144"/>
      <c r="H31" s="144" t="s">
        <v>169</v>
      </c>
      <c r="I31" s="144" t="s">
        <v>137</v>
      </c>
      <c r="J31" s="145">
        <v>44531</v>
      </c>
      <c r="K31" s="146">
        <v>458780</v>
      </c>
      <c r="L31" s="146">
        <v>449604</v>
      </c>
      <c r="M31" s="144" t="s">
        <v>61</v>
      </c>
      <c r="N31" s="144" t="s">
        <v>174</v>
      </c>
      <c r="O31" s="146"/>
      <c r="P31" s="144"/>
      <c r="Q31" s="144"/>
      <c r="R31" s="144" t="s">
        <v>62</v>
      </c>
      <c r="S31" s="146"/>
      <c r="T31" s="146"/>
      <c r="U31" s="146"/>
      <c r="V31" s="146"/>
      <c r="W31" s="146"/>
      <c r="X31" s="146"/>
      <c r="Y31" s="146"/>
      <c r="Z31" s="146"/>
      <c r="AA31" s="146"/>
      <c r="AB31" s="146">
        <v>0</v>
      </c>
      <c r="AC31" s="146">
        <v>0</v>
      </c>
      <c r="AD31" s="146">
        <v>0</v>
      </c>
      <c r="AE31" s="144"/>
      <c r="AF31" s="144"/>
      <c r="AG31" s="144"/>
      <c r="AH31" s="144"/>
      <c r="AI31" s="145">
        <v>44545</v>
      </c>
      <c r="AJ31" s="144"/>
      <c r="AK31" s="144"/>
      <c r="AL31" s="144"/>
      <c r="AM31" s="144" t="s">
        <v>60</v>
      </c>
      <c r="AN31" s="144"/>
      <c r="AO31" s="144"/>
      <c r="AP31" s="144"/>
      <c r="AQ31" s="144"/>
      <c r="AR31" s="144"/>
      <c r="AS31" s="144"/>
      <c r="AT31" s="144">
        <v>20220124</v>
      </c>
    </row>
    <row r="32" spans="1:46" x14ac:dyDescent="0.25">
      <c r="A32" s="144">
        <v>805019877</v>
      </c>
      <c r="B32" s="144" t="s">
        <v>57</v>
      </c>
      <c r="C32" s="144" t="s">
        <v>108</v>
      </c>
      <c r="D32" s="144">
        <v>2455</v>
      </c>
      <c r="E32" s="144"/>
      <c r="F32" s="144"/>
      <c r="G32" s="144"/>
      <c r="H32" s="144" t="s">
        <v>170</v>
      </c>
      <c r="I32" s="144" t="s">
        <v>138</v>
      </c>
      <c r="J32" s="145">
        <v>44531</v>
      </c>
      <c r="K32" s="146">
        <v>152310</v>
      </c>
      <c r="L32" s="146">
        <v>149264</v>
      </c>
      <c r="M32" s="144" t="s">
        <v>61</v>
      </c>
      <c r="N32" s="144" t="s">
        <v>174</v>
      </c>
      <c r="O32" s="146"/>
      <c r="P32" s="144"/>
      <c r="Q32" s="144"/>
      <c r="R32" s="144" t="s">
        <v>62</v>
      </c>
      <c r="S32" s="146"/>
      <c r="T32" s="146"/>
      <c r="U32" s="146"/>
      <c r="V32" s="146"/>
      <c r="W32" s="146"/>
      <c r="X32" s="146"/>
      <c r="Y32" s="146"/>
      <c r="Z32" s="146"/>
      <c r="AA32" s="146"/>
      <c r="AB32" s="146">
        <v>0</v>
      </c>
      <c r="AC32" s="146">
        <v>0</v>
      </c>
      <c r="AD32" s="146">
        <v>0</v>
      </c>
      <c r="AE32" s="144"/>
      <c r="AF32" s="144"/>
      <c r="AG32" s="144"/>
      <c r="AH32" s="144"/>
      <c r="AI32" s="145">
        <v>44545</v>
      </c>
      <c r="AJ32" s="144"/>
      <c r="AK32" s="144"/>
      <c r="AL32" s="144"/>
      <c r="AM32" s="144" t="s">
        <v>60</v>
      </c>
      <c r="AN32" s="144"/>
      <c r="AO32" s="144"/>
      <c r="AP32" s="144"/>
      <c r="AQ32" s="144"/>
      <c r="AR32" s="144"/>
      <c r="AS32" s="144"/>
      <c r="AT32" s="144">
        <v>20220124</v>
      </c>
    </row>
    <row r="33" spans="1:46" x14ac:dyDescent="0.25">
      <c r="A33" s="144">
        <v>805019877</v>
      </c>
      <c r="B33" s="144" t="s">
        <v>57</v>
      </c>
      <c r="C33" s="144" t="s">
        <v>108</v>
      </c>
      <c r="D33" s="144">
        <v>2484</v>
      </c>
      <c r="E33" s="144"/>
      <c r="F33" s="144"/>
      <c r="G33" s="144"/>
      <c r="H33" s="144" t="s">
        <v>171</v>
      </c>
      <c r="I33" s="144" t="s">
        <v>139</v>
      </c>
      <c r="J33" s="145">
        <v>44531</v>
      </c>
      <c r="K33" s="146">
        <v>105000</v>
      </c>
      <c r="L33" s="146">
        <v>83400</v>
      </c>
      <c r="M33" s="144" t="s">
        <v>61</v>
      </c>
      <c r="N33" s="144" t="s">
        <v>107</v>
      </c>
      <c r="O33" s="146"/>
      <c r="P33" s="144"/>
      <c r="Q33" s="144" t="s">
        <v>106</v>
      </c>
      <c r="R33" s="144" t="s">
        <v>62</v>
      </c>
      <c r="S33" s="146"/>
      <c r="T33" s="146"/>
      <c r="U33" s="146"/>
      <c r="V33" s="146"/>
      <c r="W33" s="146"/>
      <c r="X33" s="146"/>
      <c r="Y33" s="146"/>
      <c r="Z33" s="146"/>
      <c r="AA33" s="146"/>
      <c r="AB33" s="146">
        <v>0</v>
      </c>
      <c r="AC33" s="146">
        <v>0</v>
      </c>
      <c r="AD33" s="146">
        <v>0</v>
      </c>
      <c r="AE33" s="144"/>
      <c r="AF33" s="144"/>
      <c r="AG33" s="144"/>
      <c r="AH33" s="144"/>
      <c r="AI33" s="145">
        <v>44553</v>
      </c>
      <c r="AJ33" s="144"/>
      <c r="AK33" s="144"/>
      <c r="AL33" s="144"/>
      <c r="AM33" s="144" t="s">
        <v>60</v>
      </c>
      <c r="AN33" s="144"/>
      <c r="AO33" s="144"/>
      <c r="AP33" s="144"/>
      <c r="AQ33" s="144"/>
      <c r="AR33" s="144"/>
      <c r="AS33" s="144"/>
      <c r="AT33" s="144">
        <v>20220124</v>
      </c>
    </row>
    <row r="34" spans="1:46" x14ac:dyDescent="0.25">
      <c r="A34" s="144">
        <v>805019877</v>
      </c>
      <c r="B34" s="144" t="s">
        <v>57</v>
      </c>
      <c r="C34" s="144" t="s">
        <v>108</v>
      </c>
      <c r="D34" s="144">
        <v>2485</v>
      </c>
      <c r="E34" s="144"/>
      <c r="F34" s="144"/>
      <c r="G34" s="144"/>
      <c r="H34" s="144" t="s">
        <v>172</v>
      </c>
      <c r="I34" s="144" t="s">
        <v>140</v>
      </c>
      <c r="J34" s="145">
        <v>44531</v>
      </c>
      <c r="K34" s="146">
        <v>35000</v>
      </c>
      <c r="L34" s="146">
        <v>30900</v>
      </c>
      <c r="M34" s="144" t="s">
        <v>61</v>
      </c>
      <c r="N34" s="144" t="s">
        <v>107</v>
      </c>
      <c r="O34" s="146"/>
      <c r="P34" s="144"/>
      <c r="Q34" s="144" t="s">
        <v>106</v>
      </c>
      <c r="R34" s="144" t="s">
        <v>62</v>
      </c>
      <c r="S34" s="146"/>
      <c r="T34" s="146"/>
      <c r="U34" s="146"/>
      <c r="V34" s="146"/>
      <c r="W34" s="146"/>
      <c r="X34" s="146"/>
      <c r="Y34" s="146"/>
      <c r="Z34" s="146"/>
      <c r="AA34" s="146"/>
      <c r="AB34" s="146">
        <v>0</v>
      </c>
      <c r="AC34" s="146">
        <v>0</v>
      </c>
      <c r="AD34" s="146">
        <v>0</v>
      </c>
      <c r="AE34" s="144"/>
      <c r="AF34" s="144"/>
      <c r="AG34" s="144"/>
      <c r="AH34" s="144"/>
      <c r="AI34" s="145">
        <v>44553</v>
      </c>
      <c r="AJ34" s="144"/>
      <c r="AK34" s="144"/>
      <c r="AL34" s="144"/>
      <c r="AM34" s="144" t="s">
        <v>60</v>
      </c>
      <c r="AN34" s="144"/>
      <c r="AO34" s="144"/>
      <c r="AP34" s="144"/>
      <c r="AQ34" s="144"/>
      <c r="AR34" s="144"/>
      <c r="AS34" s="144"/>
      <c r="AT34" s="144">
        <v>20220124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EFB26-D0A6-46EA-98A4-F71CB6220FF9}">
  <dimension ref="B1:J40"/>
  <sheetViews>
    <sheetView showGridLines="0" topLeftCell="A13" zoomScaleNormal="100" zoomScaleSheetLayoutView="100" workbookViewId="0">
      <selection activeCell="M20" sqref="M20"/>
    </sheetView>
  </sheetViews>
  <sheetFormatPr baseColWidth="10" defaultRowHeight="12.75" x14ac:dyDescent="0.2"/>
  <cols>
    <col min="1" max="1" width="4.42578125" style="155" customWidth="1"/>
    <col min="2" max="2" width="11.42578125" style="155"/>
    <col min="3" max="3" width="17.5703125" style="155" customWidth="1"/>
    <col min="4" max="4" width="11.5703125" style="155" customWidth="1"/>
    <col min="5" max="8" width="11.42578125" style="155"/>
    <col min="9" max="9" width="22.5703125" style="155" customWidth="1"/>
    <col min="10" max="10" width="14" style="155" customWidth="1"/>
    <col min="11" max="11" width="1.7109375" style="155" customWidth="1"/>
    <col min="12" max="228" width="11.42578125" style="155"/>
    <col min="229" max="229" width="4.42578125" style="155" customWidth="1"/>
    <col min="230" max="230" width="11.42578125" style="155"/>
    <col min="231" max="231" width="17.5703125" style="155" customWidth="1"/>
    <col min="232" max="232" width="11.5703125" style="155" customWidth="1"/>
    <col min="233" max="236" width="11.42578125" style="155"/>
    <col min="237" max="237" width="22.5703125" style="155" customWidth="1"/>
    <col min="238" max="238" width="14" style="155" customWidth="1"/>
    <col min="239" max="239" width="1.7109375" style="155" customWidth="1"/>
    <col min="240" max="484" width="11.42578125" style="155"/>
    <col min="485" max="485" width="4.42578125" style="155" customWidth="1"/>
    <col min="486" max="486" width="11.42578125" style="155"/>
    <col min="487" max="487" width="17.5703125" style="155" customWidth="1"/>
    <col min="488" max="488" width="11.5703125" style="155" customWidth="1"/>
    <col min="489" max="492" width="11.42578125" style="155"/>
    <col min="493" max="493" width="22.5703125" style="155" customWidth="1"/>
    <col min="494" max="494" width="14" style="155" customWidth="1"/>
    <col min="495" max="495" width="1.7109375" style="155" customWidth="1"/>
    <col min="496" max="740" width="11.42578125" style="155"/>
    <col min="741" max="741" width="4.42578125" style="155" customWidth="1"/>
    <col min="742" max="742" width="11.42578125" style="155"/>
    <col min="743" max="743" width="17.5703125" style="155" customWidth="1"/>
    <col min="744" max="744" width="11.5703125" style="155" customWidth="1"/>
    <col min="745" max="748" width="11.42578125" style="155"/>
    <col min="749" max="749" width="22.5703125" style="155" customWidth="1"/>
    <col min="750" max="750" width="14" style="155" customWidth="1"/>
    <col min="751" max="751" width="1.7109375" style="155" customWidth="1"/>
    <col min="752" max="996" width="11.42578125" style="155"/>
    <col min="997" max="997" width="4.42578125" style="155" customWidth="1"/>
    <col min="998" max="998" width="11.42578125" style="155"/>
    <col min="999" max="999" width="17.5703125" style="155" customWidth="1"/>
    <col min="1000" max="1000" width="11.5703125" style="155" customWidth="1"/>
    <col min="1001" max="1004" width="11.42578125" style="155"/>
    <col min="1005" max="1005" width="22.5703125" style="155" customWidth="1"/>
    <col min="1006" max="1006" width="14" style="155" customWidth="1"/>
    <col min="1007" max="1007" width="1.7109375" style="155" customWidth="1"/>
    <col min="1008" max="1252" width="11.42578125" style="155"/>
    <col min="1253" max="1253" width="4.42578125" style="155" customWidth="1"/>
    <col min="1254" max="1254" width="11.42578125" style="155"/>
    <col min="1255" max="1255" width="17.5703125" style="155" customWidth="1"/>
    <col min="1256" max="1256" width="11.5703125" style="155" customWidth="1"/>
    <col min="1257" max="1260" width="11.42578125" style="155"/>
    <col min="1261" max="1261" width="22.5703125" style="155" customWidth="1"/>
    <col min="1262" max="1262" width="14" style="155" customWidth="1"/>
    <col min="1263" max="1263" width="1.7109375" style="155" customWidth="1"/>
    <col min="1264" max="1508" width="11.42578125" style="155"/>
    <col min="1509" max="1509" width="4.42578125" style="155" customWidth="1"/>
    <col min="1510" max="1510" width="11.42578125" style="155"/>
    <col min="1511" max="1511" width="17.5703125" style="155" customWidth="1"/>
    <col min="1512" max="1512" width="11.5703125" style="155" customWidth="1"/>
    <col min="1513" max="1516" width="11.42578125" style="155"/>
    <col min="1517" max="1517" width="22.5703125" style="155" customWidth="1"/>
    <col min="1518" max="1518" width="14" style="155" customWidth="1"/>
    <col min="1519" max="1519" width="1.7109375" style="155" customWidth="1"/>
    <col min="1520" max="1764" width="11.42578125" style="155"/>
    <col min="1765" max="1765" width="4.42578125" style="155" customWidth="1"/>
    <col min="1766" max="1766" width="11.42578125" style="155"/>
    <col min="1767" max="1767" width="17.5703125" style="155" customWidth="1"/>
    <col min="1768" max="1768" width="11.5703125" style="155" customWidth="1"/>
    <col min="1769" max="1772" width="11.42578125" style="155"/>
    <col min="1773" max="1773" width="22.5703125" style="155" customWidth="1"/>
    <col min="1774" max="1774" width="14" style="155" customWidth="1"/>
    <col min="1775" max="1775" width="1.7109375" style="155" customWidth="1"/>
    <col min="1776" max="2020" width="11.42578125" style="155"/>
    <col min="2021" max="2021" width="4.42578125" style="155" customWidth="1"/>
    <col min="2022" max="2022" width="11.42578125" style="155"/>
    <col min="2023" max="2023" width="17.5703125" style="155" customWidth="1"/>
    <col min="2024" max="2024" width="11.5703125" style="155" customWidth="1"/>
    <col min="2025" max="2028" width="11.42578125" style="155"/>
    <col min="2029" max="2029" width="22.5703125" style="155" customWidth="1"/>
    <col min="2030" max="2030" width="14" style="155" customWidth="1"/>
    <col min="2031" max="2031" width="1.7109375" style="155" customWidth="1"/>
    <col min="2032" max="2276" width="11.42578125" style="155"/>
    <col min="2277" max="2277" width="4.42578125" style="155" customWidth="1"/>
    <col min="2278" max="2278" width="11.42578125" style="155"/>
    <col min="2279" max="2279" width="17.5703125" style="155" customWidth="1"/>
    <col min="2280" max="2280" width="11.5703125" style="155" customWidth="1"/>
    <col min="2281" max="2284" width="11.42578125" style="155"/>
    <col min="2285" max="2285" width="22.5703125" style="155" customWidth="1"/>
    <col min="2286" max="2286" width="14" style="155" customWidth="1"/>
    <col min="2287" max="2287" width="1.7109375" style="155" customWidth="1"/>
    <col min="2288" max="2532" width="11.42578125" style="155"/>
    <col min="2533" max="2533" width="4.42578125" style="155" customWidth="1"/>
    <col min="2534" max="2534" width="11.42578125" style="155"/>
    <col min="2535" max="2535" width="17.5703125" style="155" customWidth="1"/>
    <col min="2536" max="2536" width="11.5703125" style="155" customWidth="1"/>
    <col min="2537" max="2540" width="11.42578125" style="155"/>
    <col min="2541" max="2541" width="22.5703125" style="155" customWidth="1"/>
    <col min="2542" max="2542" width="14" style="155" customWidth="1"/>
    <col min="2543" max="2543" width="1.7109375" style="155" customWidth="1"/>
    <col min="2544" max="2788" width="11.42578125" style="155"/>
    <col min="2789" max="2789" width="4.42578125" style="155" customWidth="1"/>
    <col min="2790" max="2790" width="11.42578125" style="155"/>
    <col min="2791" max="2791" width="17.5703125" style="155" customWidth="1"/>
    <col min="2792" max="2792" width="11.5703125" style="155" customWidth="1"/>
    <col min="2793" max="2796" width="11.42578125" style="155"/>
    <col min="2797" max="2797" width="22.5703125" style="155" customWidth="1"/>
    <col min="2798" max="2798" width="14" style="155" customWidth="1"/>
    <col min="2799" max="2799" width="1.7109375" style="155" customWidth="1"/>
    <col min="2800" max="3044" width="11.42578125" style="155"/>
    <col min="3045" max="3045" width="4.42578125" style="155" customWidth="1"/>
    <col min="3046" max="3046" width="11.42578125" style="155"/>
    <col min="3047" max="3047" width="17.5703125" style="155" customWidth="1"/>
    <col min="3048" max="3048" width="11.5703125" style="155" customWidth="1"/>
    <col min="3049" max="3052" width="11.42578125" style="155"/>
    <col min="3053" max="3053" width="22.5703125" style="155" customWidth="1"/>
    <col min="3054" max="3054" width="14" style="155" customWidth="1"/>
    <col min="3055" max="3055" width="1.7109375" style="155" customWidth="1"/>
    <col min="3056" max="3300" width="11.42578125" style="155"/>
    <col min="3301" max="3301" width="4.42578125" style="155" customWidth="1"/>
    <col min="3302" max="3302" width="11.42578125" style="155"/>
    <col min="3303" max="3303" width="17.5703125" style="155" customWidth="1"/>
    <col min="3304" max="3304" width="11.5703125" style="155" customWidth="1"/>
    <col min="3305" max="3308" width="11.42578125" style="155"/>
    <col min="3309" max="3309" width="22.5703125" style="155" customWidth="1"/>
    <col min="3310" max="3310" width="14" style="155" customWidth="1"/>
    <col min="3311" max="3311" width="1.7109375" style="155" customWidth="1"/>
    <col min="3312" max="3556" width="11.42578125" style="155"/>
    <col min="3557" max="3557" width="4.42578125" style="155" customWidth="1"/>
    <col min="3558" max="3558" width="11.42578125" style="155"/>
    <col min="3559" max="3559" width="17.5703125" style="155" customWidth="1"/>
    <col min="3560" max="3560" width="11.5703125" style="155" customWidth="1"/>
    <col min="3561" max="3564" width="11.42578125" style="155"/>
    <col min="3565" max="3565" width="22.5703125" style="155" customWidth="1"/>
    <col min="3566" max="3566" width="14" style="155" customWidth="1"/>
    <col min="3567" max="3567" width="1.7109375" style="155" customWidth="1"/>
    <col min="3568" max="3812" width="11.42578125" style="155"/>
    <col min="3813" max="3813" width="4.42578125" style="155" customWidth="1"/>
    <col min="3814" max="3814" width="11.42578125" style="155"/>
    <col min="3815" max="3815" width="17.5703125" style="155" customWidth="1"/>
    <col min="3816" max="3816" width="11.5703125" style="155" customWidth="1"/>
    <col min="3817" max="3820" width="11.42578125" style="155"/>
    <col min="3821" max="3821" width="22.5703125" style="155" customWidth="1"/>
    <col min="3822" max="3822" width="14" style="155" customWidth="1"/>
    <col min="3823" max="3823" width="1.7109375" style="155" customWidth="1"/>
    <col min="3824" max="4068" width="11.42578125" style="155"/>
    <col min="4069" max="4069" width="4.42578125" style="155" customWidth="1"/>
    <col min="4070" max="4070" width="11.42578125" style="155"/>
    <col min="4071" max="4071" width="17.5703125" style="155" customWidth="1"/>
    <col min="4072" max="4072" width="11.5703125" style="155" customWidth="1"/>
    <col min="4073" max="4076" width="11.42578125" style="155"/>
    <col min="4077" max="4077" width="22.5703125" style="155" customWidth="1"/>
    <col min="4078" max="4078" width="14" style="155" customWidth="1"/>
    <col min="4079" max="4079" width="1.7109375" style="155" customWidth="1"/>
    <col min="4080" max="4324" width="11.42578125" style="155"/>
    <col min="4325" max="4325" width="4.42578125" style="155" customWidth="1"/>
    <col min="4326" max="4326" width="11.42578125" style="155"/>
    <col min="4327" max="4327" width="17.5703125" style="155" customWidth="1"/>
    <col min="4328" max="4328" width="11.5703125" style="155" customWidth="1"/>
    <col min="4329" max="4332" width="11.42578125" style="155"/>
    <col min="4333" max="4333" width="22.5703125" style="155" customWidth="1"/>
    <col min="4334" max="4334" width="14" style="155" customWidth="1"/>
    <col min="4335" max="4335" width="1.7109375" style="155" customWidth="1"/>
    <col min="4336" max="4580" width="11.42578125" style="155"/>
    <col min="4581" max="4581" width="4.42578125" style="155" customWidth="1"/>
    <col min="4582" max="4582" width="11.42578125" style="155"/>
    <col min="4583" max="4583" width="17.5703125" style="155" customWidth="1"/>
    <col min="4584" max="4584" width="11.5703125" style="155" customWidth="1"/>
    <col min="4585" max="4588" width="11.42578125" style="155"/>
    <col min="4589" max="4589" width="22.5703125" style="155" customWidth="1"/>
    <col min="4590" max="4590" width="14" style="155" customWidth="1"/>
    <col min="4591" max="4591" width="1.7109375" style="155" customWidth="1"/>
    <col min="4592" max="4836" width="11.42578125" style="155"/>
    <col min="4837" max="4837" width="4.42578125" style="155" customWidth="1"/>
    <col min="4838" max="4838" width="11.42578125" style="155"/>
    <col min="4839" max="4839" width="17.5703125" style="155" customWidth="1"/>
    <col min="4840" max="4840" width="11.5703125" style="155" customWidth="1"/>
    <col min="4841" max="4844" width="11.42578125" style="155"/>
    <col min="4845" max="4845" width="22.5703125" style="155" customWidth="1"/>
    <col min="4846" max="4846" width="14" style="155" customWidth="1"/>
    <col min="4847" max="4847" width="1.7109375" style="155" customWidth="1"/>
    <col min="4848" max="5092" width="11.42578125" style="155"/>
    <col min="5093" max="5093" width="4.42578125" style="155" customWidth="1"/>
    <col min="5094" max="5094" width="11.42578125" style="155"/>
    <col min="5095" max="5095" width="17.5703125" style="155" customWidth="1"/>
    <col min="5096" max="5096" width="11.5703125" style="155" customWidth="1"/>
    <col min="5097" max="5100" width="11.42578125" style="155"/>
    <col min="5101" max="5101" width="22.5703125" style="155" customWidth="1"/>
    <col min="5102" max="5102" width="14" style="155" customWidth="1"/>
    <col min="5103" max="5103" width="1.7109375" style="155" customWidth="1"/>
    <col min="5104" max="5348" width="11.42578125" style="155"/>
    <col min="5349" max="5349" width="4.42578125" style="155" customWidth="1"/>
    <col min="5350" max="5350" width="11.42578125" style="155"/>
    <col min="5351" max="5351" width="17.5703125" style="155" customWidth="1"/>
    <col min="5352" max="5352" width="11.5703125" style="155" customWidth="1"/>
    <col min="5353" max="5356" width="11.42578125" style="155"/>
    <col min="5357" max="5357" width="22.5703125" style="155" customWidth="1"/>
    <col min="5358" max="5358" width="14" style="155" customWidth="1"/>
    <col min="5359" max="5359" width="1.7109375" style="155" customWidth="1"/>
    <col min="5360" max="5604" width="11.42578125" style="155"/>
    <col min="5605" max="5605" width="4.42578125" style="155" customWidth="1"/>
    <col min="5606" max="5606" width="11.42578125" style="155"/>
    <col min="5607" max="5607" width="17.5703125" style="155" customWidth="1"/>
    <col min="5608" max="5608" width="11.5703125" style="155" customWidth="1"/>
    <col min="5609" max="5612" width="11.42578125" style="155"/>
    <col min="5613" max="5613" width="22.5703125" style="155" customWidth="1"/>
    <col min="5614" max="5614" width="14" style="155" customWidth="1"/>
    <col min="5615" max="5615" width="1.7109375" style="155" customWidth="1"/>
    <col min="5616" max="5860" width="11.42578125" style="155"/>
    <col min="5861" max="5861" width="4.42578125" style="155" customWidth="1"/>
    <col min="5862" max="5862" width="11.42578125" style="155"/>
    <col min="5863" max="5863" width="17.5703125" style="155" customWidth="1"/>
    <col min="5864" max="5864" width="11.5703125" style="155" customWidth="1"/>
    <col min="5865" max="5868" width="11.42578125" style="155"/>
    <col min="5869" max="5869" width="22.5703125" style="155" customWidth="1"/>
    <col min="5870" max="5870" width="14" style="155" customWidth="1"/>
    <col min="5871" max="5871" width="1.7109375" style="155" customWidth="1"/>
    <col min="5872" max="6116" width="11.42578125" style="155"/>
    <col min="6117" max="6117" width="4.42578125" style="155" customWidth="1"/>
    <col min="6118" max="6118" width="11.42578125" style="155"/>
    <col min="6119" max="6119" width="17.5703125" style="155" customWidth="1"/>
    <col min="6120" max="6120" width="11.5703125" style="155" customWidth="1"/>
    <col min="6121" max="6124" width="11.42578125" style="155"/>
    <col min="6125" max="6125" width="22.5703125" style="155" customWidth="1"/>
    <col min="6126" max="6126" width="14" style="155" customWidth="1"/>
    <col min="6127" max="6127" width="1.7109375" style="155" customWidth="1"/>
    <col min="6128" max="6372" width="11.42578125" style="155"/>
    <col min="6373" max="6373" width="4.42578125" style="155" customWidth="1"/>
    <col min="6374" max="6374" width="11.42578125" style="155"/>
    <col min="6375" max="6375" width="17.5703125" style="155" customWidth="1"/>
    <col min="6376" max="6376" width="11.5703125" style="155" customWidth="1"/>
    <col min="6377" max="6380" width="11.42578125" style="155"/>
    <col min="6381" max="6381" width="22.5703125" style="155" customWidth="1"/>
    <col min="6382" max="6382" width="14" style="155" customWidth="1"/>
    <col min="6383" max="6383" width="1.7109375" style="155" customWidth="1"/>
    <col min="6384" max="6628" width="11.42578125" style="155"/>
    <col min="6629" max="6629" width="4.42578125" style="155" customWidth="1"/>
    <col min="6630" max="6630" width="11.42578125" style="155"/>
    <col min="6631" max="6631" width="17.5703125" style="155" customWidth="1"/>
    <col min="6632" max="6632" width="11.5703125" style="155" customWidth="1"/>
    <col min="6633" max="6636" width="11.42578125" style="155"/>
    <col min="6637" max="6637" width="22.5703125" style="155" customWidth="1"/>
    <col min="6638" max="6638" width="14" style="155" customWidth="1"/>
    <col min="6639" max="6639" width="1.7109375" style="155" customWidth="1"/>
    <col min="6640" max="6884" width="11.42578125" style="155"/>
    <col min="6885" max="6885" width="4.42578125" style="155" customWidth="1"/>
    <col min="6886" max="6886" width="11.42578125" style="155"/>
    <col min="6887" max="6887" width="17.5703125" style="155" customWidth="1"/>
    <col min="6888" max="6888" width="11.5703125" style="155" customWidth="1"/>
    <col min="6889" max="6892" width="11.42578125" style="155"/>
    <col min="6893" max="6893" width="22.5703125" style="155" customWidth="1"/>
    <col min="6894" max="6894" width="14" style="155" customWidth="1"/>
    <col min="6895" max="6895" width="1.7109375" style="155" customWidth="1"/>
    <col min="6896" max="7140" width="11.42578125" style="155"/>
    <col min="7141" max="7141" width="4.42578125" style="155" customWidth="1"/>
    <col min="7142" max="7142" width="11.42578125" style="155"/>
    <col min="7143" max="7143" width="17.5703125" style="155" customWidth="1"/>
    <col min="7144" max="7144" width="11.5703125" style="155" customWidth="1"/>
    <col min="7145" max="7148" width="11.42578125" style="155"/>
    <col min="7149" max="7149" width="22.5703125" style="155" customWidth="1"/>
    <col min="7150" max="7150" width="14" style="155" customWidth="1"/>
    <col min="7151" max="7151" width="1.7109375" style="155" customWidth="1"/>
    <col min="7152" max="7396" width="11.42578125" style="155"/>
    <col min="7397" max="7397" width="4.42578125" style="155" customWidth="1"/>
    <col min="7398" max="7398" width="11.42578125" style="155"/>
    <col min="7399" max="7399" width="17.5703125" style="155" customWidth="1"/>
    <col min="7400" max="7400" width="11.5703125" style="155" customWidth="1"/>
    <col min="7401" max="7404" width="11.42578125" style="155"/>
    <col min="7405" max="7405" width="22.5703125" style="155" customWidth="1"/>
    <col min="7406" max="7406" width="14" style="155" customWidth="1"/>
    <col min="7407" max="7407" width="1.7109375" style="155" customWidth="1"/>
    <col min="7408" max="7652" width="11.42578125" style="155"/>
    <col min="7653" max="7653" width="4.42578125" style="155" customWidth="1"/>
    <col min="7654" max="7654" width="11.42578125" style="155"/>
    <col min="7655" max="7655" width="17.5703125" style="155" customWidth="1"/>
    <col min="7656" max="7656" width="11.5703125" style="155" customWidth="1"/>
    <col min="7657" max="7660" width="11.42578125" style="155"/>
    <col min="7661" max="7661" width="22.5703125" style="155" customWidth="1"/>
    <col min="7662" max="7662" width="14" style="155" customWidth="1"/>
    <col min="7663" max="7663" width="1.7109375" style="155" customWidth="1"/>
    <col min="7664" max="7908" width="11.42578125" style="155"/>
    <col min="7909" max="7909" width="4.42578125" style="155" customWidth="1"/>
    <col min="7910" max="7910" width="11.42578125" style="155"/>
    <col min="7911" max="7911" width="17.5703125" style="155" customWidth="1"/>
    <col min="7912" max="7912" width="11.5703125" style="155" customWidth="1"/>
    <col min="7913" max="7916" width="11.42578125" style="155"/>
    <col min="7917" max="7917" width="22.5703125" style="155" customWidth="1"/>
    <col min="7918" max="7918" width="14" style="155" customWidth="1"/>
    <col min="7919" max="7919" width="1.7109375" style="155" customWidth="1"/>
    <col min="7920" max="8164" width="11.42578125" style="155"/>
    <col min="8165" max="8165" width="4.42578125" style="155" customWidth="1"/>
    <col min="8166" max="8166" width="11.42578125" style="155"/>
    <col min="8167" max="8167" width="17.5703125" style="155" customWidth="1"/>
    <col min="8168" max="8168" width="11.5703125" style="155" customWidth="1"/>
    <col min="8169" max="8172" width="11.42578125" style="155"/>
    <col min="8173" max="8173" width="22.5703125" style="155" customWidth="1"/>
    <col min="8174" max="8174" width="14" style="155" customWidth="1"/>
    <col min="8175" max="8175" width="1.7109375" style="155" customWidth="1"/>
    <col min="8176" max="8420" width="11.42578125" style="155"/>
    <col min="8421" max="8421" width="4.42578125" style="155" customWidth="1"/>
    <col min="8422" max="8422" width="11.42578125" style="155"/>
    <col min="8423" max="8423" width="17.5703125" style="155" customWidth="1"/>
    <col min="8424" max="8424" width="11.5703125" style="155" customWidth="1"/>
    <col min="8425" max="8428" width="11.42578125" style="155"/>
    <col min="8429" max="8429" width="22.5703125" style="155" customWidth="1"/>
    <col min="8430" max="8430" width="14" style="155" customWidth="1"/>
    <col min="8431" max="8431" width="1.7109375" style="155" customWidth="1"/>
    <col min="8432" max="8676" width="11.42578125" style="155"/>
    <col min="8677" max="8677" width="4.42578125" style="155" customWidth="1"/>
    <col min="8678" max="8678" width="11.42578125" style="155"/>
    <col min="8679" max="8679" width="17.5703125" style="155" customWidth="1"/>
    <col min="8680" max="8680" width="11.5703125" style="155" customWidth="1"/>
    <col min="8681" max="8684" width="11.42578125" style="155"/>
    <col min="8685" max="8685" width="22.5703125" style="155" customWidth="1"/>
    <col min="8686" max="8686" width="14" style="155" customWidth="1"/>
    <col min="8687" max="8687" width="1.7109375" style="155" customWidth="1"/>
    <col min="8688" max="8932" width="11.42578125" style="155"/>
    <col min="8933" max="8933" width="4.42578125" style="155" customWidth="1"/>
    <col min="8934" max="8934" width="11.42578125" style="155"/>
    <col min="8935" max="8935" width="17.5703125" style="155" customWidth="1"/>
    <col min="8936" max="8936" width="11.5703125" style="155" customWidth="1"/>
    <col min="8937" max="8940" width="11.42578125" style="155"/>
    <col min="8941" max="8941" width="22.5703125" style="155" customWidth="1"/>
    <col min="8942" max="8942" width="14" style="155" customWidth="1"/>
    <col min="8943" max="8943" width="1.7109375" style="155" customWidth="1"/>
    <col min="8944" max="9188" width="11.42578125" style="155"/>
    <col min="9189" max="9189" width="4.42578125" style="155" customWidth="1"/>
    <col min="9190" max="9190" width="11.42578125" style="155"/>
    <col min="9191" max="9191" width="17.5703125" style="155" customWidth="1"/>
    <col min="9192" max="9192" width="11.5703125" style="155" customWidth="1"/>
    <col min="9193" max="9196" width="11.42578125" style="155"/>
    <col min="9197" max="9197" width="22.5703125" style="155" customWidth="1"/>
    <col min="9198" max="9198" width="14" style="155" customWidth="1"/>
    <col min="9199" max="9199" width="1.7109375" style="155" customWidth="1"/>
    <col min="9200" max="9444" width="11.42578125" style="155"/>
    <col min="9445" max="9445" width="4.42578125" style="155" customWidth="1"/>
    <col min="9446" max="9446" width="11.42578125" style="155"/>
    <col min="9447" max="9447" width="17.5703125" style="155" customWidth="1"/>
    <col min="9448" max="9448" width="11.5703125" style="155" customWidth="1"/>
    <col min="9449" max="9452" width="11.42578125" style="155"/>
    <col min="9453" max="9453" width="22.5703125" style="155" customWidth="1"/>
    <col min="9454" max="9454" width="14" style="155" customWidth="1"/>
    <col min="9455" max="9455" width="1.7109375" style="155" customWidth="1"/>
    <col min="9456" max="9700" width="11.42578125" style="155"/>
    <col min="9701" max="9701" width="4.42578125" style="155" customWidth="1"/>
    <col min="9702" max="9702" width="11.42578125" style="155"/>
    <col min="9703" max="9703" width="17.5703125" style="155" customWidth="1"/>
    <col min="9704" max="9704" width="11.5703125" style="155" customWidth="1"/>
    <col min="9705" max="9708" width="11.42578125" style="155"/>
    <col min="9709" max="9709" width="22.5703125" style="155" customWidth="1"/>
    <col min="9710" max="9710" width="14" style="155" customWidth="1"/>
    <col min="9711" max="9711" width="1.7109375" style="155" customWidth="1"/>
    <col min="9712" max="9956" width="11.42578125" style="155"/>
    <col min="9957" max="9957" width="4.42578125" style="155" customWidth="1"/>
    <col min="9958" max="9958" width="11.42578125" style="155"/>
    <col min="9959" max="9959" width="17.5703125" style="155" customWidth="1"/>
    <col min="9960" max="9960" width="11.5703125" style="155" customWidth="1"/>
    <col min="9961" max="9964" width="11.42578125" style="155"/>
    <col min="9965" max="9965" width="22.5703125" style="155" customWidth="1"/>
    <col min="9966" max="9966" width="14" style="155" customWidth="1"/>
    <col min="9967" max="9967" width="1.7109375" style="155" customWidth="1"/>
    <col min="9968" max="10212" width="11.42578125" style="155"/>
    <col min="10213" max="10213" width="4.42578125" style="155" customWidth="1"/>
    <col min="10214" max="10214" width="11.42578125" style="155"/>
    <col min="10215" max="10215" width="17.5703125" style="155" customWidth="1"/>
    <col min="10216" max="10216" width="11.5703125" style="155" customWidth="1"/>
    <col min="10217" max="10220" width="11.42578125" style="155"/>
    <col min="10221" max="10221" width="22.5703125" style="155" customWidth="1"/>
    <col min="10222" max="10222" width="14" style="155" customWidth="1"/>
    <col min="10223" max="10223" width="1.7109375" style="155" customWidth="1"/>
    <col min="10224" max="10468" width="11.42578125" style="155"/>
    <col min="10469" max="10469" width="4.42578125" style="155" customWidth="1"/>
    <col min="10470" max="10470" width="11.42578125" style="155"/>
    <col min="10471" max="10471" width="17.5703125" style="155" customWidth="1"/>
    <col min="10472" max="10472" width="11.5703125" style="155" customWidth="1"/>
    <col min="10473" max="10476" width="11.42578125" style="155"/>
    <col min="10477" max="10477" width="22.5703125" style="155" customWidth="1"/>
    <col min="10478" max="10478" width="14" style="155" customWidth="1"/>
    <col min="10479" max="10479" width="1.7109375" style="155" customWidth="1"/>
    <col min="10480" max="10724" width="11.42578125" style="155"/>
    <col min="10725" max="10725" width="4.42578125" style="155" customWidth="1"/>
    <col min="10726" max="10726" width="11.42578125" style="155"/>
    <col min="10727" max="10727" width="17.5703125" style="155" customWidth="1"/>
    <col min="10728" max="10728" width="11.5703125" style="155" customWidth="1"/>
    <col min="10729" max="10732" width="11.42578125" style="155"/>
    <col min="10733" max="10733" width="22.5703125" style="155" customWidth="1"/>
    <col min="10734" max="10734" width="14" style="155" customWidth="1"/>
    <col min="10735" max="10735" width="1.7109375" style="155" customWidth="1"/>
    <col min="10736" max="10980" width="11.42578125" style="155"/>
    <col min="10981" max="10981" width="4.42578125" style="155" customWidth="1"/>
    <col min="10982" max="10982" width="11.42578125" style="155"/>
    <col min="10983" max="10983" width="17.5703125" style="155" customWidth="1"/>
    <col min="10984" max="10984" width="11.5703125" style="155" customWidth="1"/>
    <col min="10985" max="10988" width="11.42578125" style="155"/>
    <col min="10989" max="10989" width="22.5703125" style="155" customWidth="1"/>
    <col min="10990" max="10990" width="14" style="155" customWidth="1"/>
    <col min="10991" max="10991" width="1.7109375" style="155" customWidth="1"/>
    <col min="10992" max="11236" width="11.42578125" style="155"/>
    <col min="11237" max="11237" width="4.42578125" style="155" customWidth="1"/>
    <col min="11238" max="11238" width="11.42578125" style="155"/>
    <col min="11239" max="11239" width="17.5703125" style="155" customWidth="1"/>
    <col min="11240" max="11240" width="11.5703125" style="155" customWidth="1"/>
    <col min="11241" max="11244" width="11.42578125" style="155"/>
    <col min="11245" max="11245" width="22.5703125" style="155" customWidth="1"/>
    <col min="11246" max="11246" width="14" style="155" customWidth="1"/>
    <col min="11247" max="11247" width="1.7109375" style="155" customWidth="1"/>
    <col min="11248" max="11492" width="11.42578125" style="155"/>
    <col min="11493" max="11493" width="4.42578125" style="155" customWidth="1"/>
    <col min="11494" max="11494" width="11.42578125" style="155"/>
    <col min="11495" max="11495" width="17.5703125" style="155" customWidth="1"/>
    <col min="11496" max="11496" width="11.5703125" style="155" customWidth="1"/>
    <col min="11497" max="11500" width="11.42578125" style="155"/>
    <col min="11501" max="11501" width="22.5703125" style="155" customWidth="1"/>
    <col min="11502" max="11502" width="14" style="155" customWidth="1"/>
    <col min="11503" max="11503" width="1.7109375" style="155" customWidth="1"/>
    <col min="11504" max="11748" width="11.42578125" style="155"/>
    <col min="11749" max="11749" width="4.42578125" style="155" customWidth="1"/>
    <col min="11750" max="11750" width="11.42578125" style="155"/>
    <col min="11751" max="11751" width="17.5703125" style="155" customWidth="1"/>
    <col min="11752" max="11752" width="11.5703125" style="155" customWidth="1"/>
    <col min="11753" max="11756" width="11.42578125" style="155"/>
    <col min="11757" max="11757" width="22.5703125" style="155" customWidth="1"/>
    <col min="11758" max="11758" width="14" style="155" customWidth="1"/>
    <col min="11759" max="11759" width="1.7109375" style="155" customWidth="1"/>
    <col min="11760" max="12004" width="11.42578125" style="155"/>
    <col min="12005" max="12005" width="4.42578125" style="155" customWidth="1"/>
    <col min="12006" max="12006" width="11.42578125" style="155"/>
    <col min="12007" max="12007" width="17.5703125" style="155" customWidth="1"/>
    <col min="12008" max="12008" width="11.5703125" style="155" customWidth="1"/>
    <col min="12009" max="12012" width="11.42578125" style="155"/>
    <col min="12013" max="12013" width="22.5703125" style="155" customWidth="1"/>
    <col min="12014" max="12014" width="14" style="155" customWidth="1"/>
    <col min="12015" max="12015" width="1.7109375" style="155" customWidth="1"/>
    <col min="12016" max="12260" width="11.42578125" style="155"/>
    <col min="12261" max="12261" width="4.42578125" style="155" customWidth="1"/>
    <col min="12262" max="12262" width="11.42578125" style="155"/>
    <col min="12263" max="12263" width="17.5703125" style="155" customWidth="1"/>
    <col min="12264" max="12264" width="11.5703125" style="155" customWidth="1"/>
    <col min="12265" max="12268" width="11.42578125" style="155"/>
    <col min="12269" max="12269" width="22.5703125" style="155" customWidth="1"/>
    <col min="12270" max="12270" width="14" style="155" customWidth="1"/>
    <col min="12271" max="12271" width="1.7109375" style="155" customWidth="1"/>
    <col min="12272" max="12516" width="11.42578125" style="155"/>
    <col min="12517" max="12517" width="4.42578125" style="155" customWidth="1"/>
    <col min="12518" max="12518" width="11.42578125" style="155"/>
    <col min="12519" max="12519" width="17.5703125" style="155" customWidth="1"/>
    <col min="12520" max="12520" width="11.5703125" style="155" customWidth="1"/>
    <col min="12521" max="12524" width="11.42578125" style="155"/>
    <col min="12525" max="12525" width="22.5703125" style="155" customWidth="1"/>
    <col min="12526" max="12526" width="14" style="155" customWidth="1"/>
    <col min="12527" max="12527" width="1.7109375" style="155" customWidth="1"/>
    <col min="12528" max="12772" width="11.42578125" style="155"/>
    <col min="12773" max="12773" width="4.42578125" style="155" customWidth="1"/>
    <col min="12774" max="12774" width="11.42578125" style="155"/>
    <col min="12775" max="12775" width="17.5703125" style="155" customWidth="1"/>
    <col min="12776" max="12776" width="11.5703125" style="155" customWidth="1"/>
    <col min="12777" max="12780" width="11.42578125" style="155"/>
    <col min="12781" max="12781" width="22.5703125" style="155" customWidth="1"/>
    <col min="12782" max="12782" width="14" style="155" customWidth="1"/>
    <col min="12783" max="12783" width="1.7109375" style="155" customWidth="1"/>
    <col min="12784" max="13028" width="11.42578125" style="155"/>
    <col min="13029" max="13029" width="4.42578125" style="155" customWidth="1"/>
    <col min="13030" max="13030" width="11.42578125" style="155"/>
    <col min="13031" max="13031" width="17.5703125" style="155" customWidth="1"/>
    <col min="13032" max="13032" width="11.5703125" style="155" customWidth="1"/>
    <col min="13033" max="13036" width="11.42578125" style="155"/>
    <col min="13037" max="13037" width="22.5703125" style="155" customWidth="1"/>
    <col min="13038" max="13038" width="14" style="155" customWidth="1"/>
    <col min="13039" max="13039" width="1.7109375" style="155" customWidth="1"/>
    <col min="13040" max="13284" width="11.42578125" style="155"/>
    <col min="13285" max="13285" width="4.42578125" style="155" customWidth="1"/>
    <col min="13286" max="13286" width="11.42578125" style="155"/>
    <col min="13287" max="13287" width="17.5703125" style="155" customWidth="1"/>
    <col min="13288" max="13288" width="11.5703125" style="155" customWidth="1"/>
    <col min="13289" max="13292" width="11.42578125" style="155"/>
    <col min="13293" max="13293" width="22.5703125" style="155" customWidth="1"/>
    <col min="13294" max="13294" width="14" style="155" customWidth="1"/>
    <col min="13295" max="13295" width="1.7109375" style="155" customWidth="1"/>
    <col min="13296" max="13540" width="11.42578125" style="155"/>
    <col min="13541" max="13541" width="4.42578125" style="155" customWidth="1"/>
    <col min="13542" max="13542" width="11.42578125" style="155"/>
    <col min="13543" max="13543" width="17.5703125" style="155" customWidth="1"/>
    <col min="13544" max="13544" width="11.5703125" style="155" customWidth="1"/>
    <col min="13545" max="13548" width="11.42578125" style="155"/>
    <col min="13549" max="13549" width="22.5703125" style="155" customWidth="1"/>
    <col min="13550" max="13550" width="14" style="155" customWidth="1"/>
    <col min="13551" max="13551" width="1.7109375" style="155" customWidth="1"/>
    <col min="13552" max="13796" width="11.42578125" style="155"/>
    <col min="13797" max="13797" width="4.42578125" style="155" customWidth="1"/>
    <col min="13798" max="13798" width="11.42578125" style="155"/>
    <col min="13799" max="13799" width="17.5703125" style="155" customWidth="1"/>
    <col min="13800" max="13800" width="11.5703125" style="155" customWidth="1"/>
    <col min="13801" max="13804" width="11.42578125" style="155"/>
    <col min="13805" max="13805" width="22.5703125" style="155" customWidth="1"/>
    <col min="13806" max="13806" width="14" style="155" customWidth="1"/>
    <col min="13807" max="13807" width="1.7109375" style="155" customWidth="1"/>
    <col min="13808" max="14052" width="11.42578125" style="155"/>
    <col min="14053" max="14053" width="4.42578125" style="155" customWidth="1"/>
    <col min="14054" max="14054" width="11.42578125" style="155"/>
    <col min="14055" max="14055" width="17.5703125" style="155" customWidth="1"/>
    <col min="14056" max="14056" width="11.5703125" style="155" customWidth="1"/>
    <col min="14057" max="14060" width="11.42578125" style="155"/>
    <col min="14061" max="14061" width="22.5703125" style="155" customWidth="1"/>
    <col min="14062" max="14062" width="14" style="155" customWidth="1"/>
    <col min="14063" max="14063" width="1.7109375" style="155" customWidth="1"/>
    <col min="14064" max="14308" width="11.42578125" style="155"/>
    <col min="14309" max="14309" width="4.42578125" style="155" customWidth="1"/>
    <col min="14310" max="14310" width="11.42578125" style="155"/>
    <col min="14311" max="14311" width="17.5703125" style="155" customWidth="1"/>
    <col min="14312" max="14312" width="11.5703125" style="155" customWidth="1"/>
    <col min="14313" max="14316" width="11.42578125" style="155"/>
    <col min="14317" max="14317" width="22.5703125" style="155" customWidth="1"/>
    <col min="14318" max="14318" width="14" style="155" customWidth="1"/>
    <col min="14319" max="14319" width="1.7109375" style="155" customWidth="1"/>
    <col min="14320" max="14564" width="11.42578125" style="155"/>
    <col min="14565" max="14565" width="4.42578125" style="155" customWidth="1"/>
    <col min="14566" max="14566" width="11.42578125" style="155"/>
    <col min="14567" max="14567" width="17.5703125" style="155" customWidth="1"/>
    <col min="14568" max="14568" width="11.5703125" style="155" customWidth="1"/>
    <col min="14569" max="14572" width="11.42578125" style="155"/>
    <col min="14573" max="14573" width="22.5703125" style="155" customWidth="1"/>
    <col min="14574" max="14574" width="14" style="155" customWidth="1"/>
    <col min="14575" max="14575" width="1.7109375" style="155" customWidth="1"/>
    <col min="14576" max="14820" width="11.42578125" style="155"/>
    <col min="14821" max="14821" width="4.42578125" style="155" customWidth="1"/>
    <col min="14822" max="14822" width="11.42578125" style="155"/>
    <col min="14823" max="14823" width="17.5703125" style="155" customWidth="1"/>
    <col min="14824" max="14824" width="11.5703125" style="155" customWidth="1"/>
    <col min="14825" max="14828" width="11.42578125" style="155"/>
    <col min="14829" max="14829" width="22.5703125" style="155" customWidth="1"/>
    <col min="14830" max="14830" width="14" style="155" customWidth="1"/>
    <col min="14831" max="14831" width="1.7109375" style="155" customWidth="1"/>
    <col min="14832" max="15076" width="11.42578125" style="155"/>
    <col min="15077" max="15077" width="4.42578125" style="155" customWidth="1"/>
    <col min="15078" max="15078" width="11.42578125" style="155"/>
    <col min="15079" max="15079" width="17.5703125" style="155" customWidth="1"/>
    <col min="15080" max="15080" width="11.5703125" style="155" customWidth="1"/>
    <col min="15081" max="15084" width="11.42578125" style="155"/>
    <col min="15085" max="15085" width="22.5703125" style="155" customWidth="1"/>
    <col min="15086" max="15086" width="14" style="155" customWidth="1"/>
    <col min="15087" max="15087" width="1.7109375" style="155" customWidth="1"/>
    <col min="15088" max="15332" width="11.42578125" style="155"/>
    <col min="15333" max="15333" width="4.42578125" style="155" customWidth="1"/>
    <col min="15334" max="15334" width="11.42578125" style="155"/>
    <col min="15335" max="15335" width="17.5703125" style="155" customWidth="1"/>
    <col min="15336" max="15336" width="11.5703125" style="155" customWidth="1"/>
    <col min="15337" max="15340" width="11.42578125" style="155"/>
    <col min="15341" max="15341" width="22.5703125" style="155" customWidth="1"/>
    <col min="15342" max="15342" width="14" style="155" customWidth="1"/>
    <col min="15343" max="15343" width="1.7109375" style="155" customWidth="1"/>
    <col min="15344" max="15588" width="11.42578125" style="155"/>
    <col min="15589" max="15589" width="4.42578125" style="155" customWidth="1"/>
    <col min="15590" max="15590" width="11.42578125" style="155"/>
    <col min="15591" max="15591" width="17.5703125" style="155" customWidth="1"/>
    <col min="15592" max="15592" width="11.5703125" style="155" customWidth="1"/>
    <col min="15593" max="15596" width="11.42578125" style="155"/>
    <col min="15597" max="15597" width="22.5703125" style="155" customWidth="1"/>
    <col min="15598" max="15598" width="14" style="155" customWidth="1"/>
    <col min="15599" max="15599" width="1.7109375" style="155" customWidth="1"/>
    <col min="15600" max="15844" width="11.42578125" style="155"/>
    <col min="15845" max="15845" width="4.42578125" style="155" customWidth="1"/>
    <col min="15846" max="15846" width="11.42578125" style="155"/>
    <col min="15847" max="15847" width="17.5703125" style="155" customWidth="1"/>
    <col min="15848" max="15848" width="11.5703125" style="155" customWidth="1"/>
    <col min="15849" max="15852" width="11.42578125" style="155"/>
    <col min="15853" max="15853" width="22.5703125" style="155" customWidth="1"/>
    <col min="15854" max="15854" width="14" style="155" customWidth="1"/>
    <col min="15855" max="15855" width="1.7109375" style="155" customWidth="1"/>
    <col min="15856" max="16100" width="11.42578125" style="155"/>
    <col min="16101" max="16101" width="4.42578125" style="155" customWidth="1"/>
    <col min="16102" max="16102" width="11.42578125" style="155"/>
    <col min="16103" max="16103" width="17.5703125" style="155" customWidth="1"/>
    <col min="16104" max="16104" width="11.5703125" style="155" customWidth="1"/>
    <col min="16105" max="16108" width="11.42578125" style="155"/>
    <col min="16109" max="16109" width="22.5703125" style="155" customWidth="1"/>
    <col min="16110" max="16110" width="14" style="155" customWidth="1"/>
    <col min="16111" max="16111" width="1.7109375" style="155" customWidth="1"/>
    <col min="16112" max="16384" width="11.42578125" style="155"/>
  </cols>
  <sheetData>
    <row r="1" spans="2:10" ht="18" customHeight="1" thickBot="1" x14ac:dyDescent="0.25"/>
    <row r="2" spans="2:10" ht="19.5" customHeight="1" x14ac:dyDescent="0.2">
      <c r="B2" s="156"/>
      <c r="C2" s="157"/>
      <c r="D2" s="158" t="s">
        <v>182</v>
      </c>
      <c r="E2" s="159"/>
      <c r="F2" s="159"/>
      <c r="G2" s="159"/>
      <c r="H2" s="159"/>
      <c r="I2" s="160"/>
      <c r="J2" s="161" t="s">
        <v>183</v>
      </c>
    </row>
    <row r="3" spans="2:10" ht="13.5" thickBot="1" x14ac:dyDescent="0.25">
      <c r="B3" s="162"/>
      <c r="C3" s="163"/>
      <c r="D3" s="164"/>
      <c r="E3" s="165"/>
      <c r="F3" s="165"/>
      <c r="G3" s="165"/>
      <c r="H3" s="165"/>
      <c r="I3" s="166"/>
      <c r="J3" s="167"/>
    </row>
    <row r="4" spans="2:10" x14ac:dyDescent="0.2">
      <c r="B4" s="162"/>
      <c r="C4" s="163"/>
      <c r="D4" s="158" t="s">
        <v>184</v>
      </c>
      <c r="E4" s="159"/>
      <c r="F4" s="159"/>
      <c r="G4" s="159"/>
      <c r="H4" s="159"/>
      <c r="I4" s="160"/>
      <c r="J4" s="161" t="s">
        <v>185</v>
      </c>
    </row>
    <row r="5" spans="2:10" x14ac:dyDescent="0.2">
      <c r="B5" s="162"/>
      <c r="C5" s="163"/>
      <c r="D5" s="168"/>
      <c r="E5" s="169"/>
      <c r="F5" s="169"/>
      <c r="G5" s="169"/>
      <c r="H5" s="169"/>
      <c r="I5" s="170"/>
      <c r="J5" s="171"/>
    </row>
    <row r="6" spans="2:10" ht="13.5" thickBot="1" x14ac:dyDescent="0.25">
      <c r="B6" s="172"/>
      <c r="C6" s="173"/>
      <c r="D6" s="164"/>
      <c r="E6" s="165"/>
      <c r="F6" s="165"/>
      <c r="G6" s="165"/>
      <c r="H6" s="165"/>
      <c r="I6" s="166"/>
      <c r="J6" s="167"/>
    </row>
    <row r="7" spans="2:10" x14ac:dyDescent="0.2">
      <c r="B7" s="174"/>
      <c r="J7" s="175"/>
    </row>
    <row r="8" spans="2:10" x14ac:dyDescent="0.2">
      <c r="B8" s="174"/>
      <c r="J8" s="175"/>
    </row>
    <row r="9" spans="2:10" x14ac:dyDescent="0.2">
      <c r="B9" s="174"/>
      <c r="J9" s="175"/>
    </row>
    <row r="10" spans="2:10" x14ac:dyDescent="0.2">
      <c r="B10" s="174"/>
      <c r="C10" s="155" t="s">
        <v>205</v>
      </c>
      <c r="E10" s="176"/>
      <c r="J10" s="175"/>
    </row>
    <row r="11" spans="2:10" x14ac:dyDescent="0.2">
      <c r="B11" s="174"/>
      <c r="J11" s="175"/>
    </row>
    <row r="12" spans="2:10" x14ac:dyDescent="0.2">
      <c r="B12" s="174"/>
      <c r="C12" s="155" t="s">
        <v>206</v>
      </c>
      <c r="J12" s="175"/>
    </row>
    <row r="13" spans="2:10" x14ac:dyDescent="0.2">
      <c r="B13" s="174"/>
      <c r="C13" s="155" t="s">
        <v>207</v>
      </c>
      <c r="J13" s="175"/>
    </row>
    <row r="14" spans="2:10" x14ac:dyDescent="0.2">
      <c r="B14" s="174"/>
      <c r="J14" s="175"/>
    </row>
    <row r="15" spans="2:10" x14ac:dyDescent="0.2">
      <c r="B15" s="174"/>
      <c r="C15" s="155" t="s">
        <v>208</v>
      </c>
      <c r="J15" s="175"/>
    </row>
    <row r="16" spans="2:10" x14ac:dyDescent="0.2">
      <c r="B16" s="174"/>
      <c r="C16" s="177"/>
      <c r="J16" s="175"/>
    </row>
    <row r="17" spans="2:10" x14ac:dyDescent="0.2">
      <c r="B17" s="174"/>
      <c r="C17" s="155" t="s">
        <v>209</v>
      </c>
      <c r="D17" s="176"/>
      <c r="H17" s="178" t="s">
        <v>186</v>
      </c>
      <c r="I17" s="178" t="s">
        <v>187</v>
      </c>
      <c r="J17" s="175"/>
    </row>
    <row r="18" spans="2:10" x14ac:dyDescent="0.2">
      <c r="B18" s="174"/>
      <c r="C18" s="179" t="s">
        <v>188</v>
      </c>
      <c r="D18" s="179"/>
      <c r="E18" s="179"/>
      <c r="F18" s="179"/>
      <c r="H18" s="178">
        <v>32</v>
      </c>
      <c r="I18" s="180">
        <v>14498253</v>
      </c>
      <c r="J18" s="175"/>
    </row>
    <row r="19" spans="2:10" x14ac:dyDescent="0.2">
      <c r="B19" s="174"/>
      <c r="C19" s="155" t="s">
        <v>189</v>
      </c>
      <c r="H19" s="181">
        <v>5</v>
      </c>
      <c r="I19" s="182">
        <v>696762</v>
      </c>
      <c r="J19" s="175"/>
    </row>
    <row r="20" spans="2:10" x14ac:dyDescent="0.2">
      <c r="B20" s="174"/>
      <c r="C20" s="155" t="s">
        <v>190</v>
      </c>
      <c r="H20" s="181"/>
      <c r="I20" s="182"/>
      <c r="J20" s="175"/>
    </row>
    <row r="21" spans="2:10" x14ac:dyDescent="0.2">
      <c r="B21" s="174"/>
      <c r="C21" s="155" t="s">
        <v>191</v>
      </c>
      <c r="H21" s="181">
        <v>6</v>
      </c>
      <c r="I21" s="182">
        <v>6063378</v>
      </c>
      <c r="J21" s="175"/>
    </row>
    <row r="22" spans="2:10" x14ac:dyDescent="0.2">
      <c r="B22" s="174"/>
      <c r="C22" s="155" t="s">
        <v>192</v>
      </c>
      <c r="H22" s="181"/>
      <c r="I22" s="182"/>
      <c r="J22" s="175"/>
    </row>
    <row r="23" spans="2:10" x14ac:dyDescent="0.2">
      <c r="B23" s="174"/>
      <c r="C23" s="155" t="s">
        <v>193</v>
      </c>
      <c r="H23" s="181"/>
      <c r="I23" s="182"/>
      <c r="J23" s="175"/>
    </row>
    <row r="24" spans="2:10" x14ac:dyDescent="0.2">
      <c r="B24" s="174"/>
      <c r="C24" s="155" t="s">
        <v>194</v>
      </c>
      <c r="H24" s="183"/>
      <c r="I24" s="184"/>
      <c r="J24" s="175"/>
    </row>
    <row r="25" spans="2:10" x14ac:dyDescent="0.2">
      <c r="B25" s="174"/>
      <c r="C25" s="179" t="s">
        <v>195</v>
      </c>
      <c r="D25" s="179"/>
      <c r="E25" s="179"/>
      <c r="F25" s="179"/>
      <c r="H25" s="185">
        <f>SUM(H19:H24)</f>
        <v>11</v>
      </c>
      <c r="I25" s="186">
        <f>(I19+I20+I21+I22+I23+I24)</f>
        <v>6760140</v>
      </c>
      <c r="J25" s="175"/>
    </row>
    <row r="26" spans="2:10" x14ac:dyDescent="0.2">
      <c r="B26" s="174"/>
      <c r="C26" s="155" t="s">
        <v>196</v>
      </c>
      <c r="H26" s="181">
        <v>4</v>
      </c>
      <c r="I26" s="182">
        <v>1288557</v>
      </c>
      <c r="J26" s="175"/>
    </row>
    <row r="27" spans="2:10" x14ac:dyDescent="0.2">
      <c r="B27" s="174"/>
      <c r="C27" s="155" t="s">
        <v>197</v>
      </c>
      <c r="H27" s="181"/>
      <c r="I27" s="182"/>
      <c r="J27" s="175"/>
    </row>
    <row r="28" spans="2:10" x14ac:dyDescent="0.2">
      <c r="B28" s="174"/>
      <c r="C28" s="155" t="s">
        <v>198</v>
      </c>
      <c r="H28" s="181"/>
      <c r="I28" s="182"/>
      <c r="J28" s="175"/>
    </row>
    <row r="29" spans="2:10" ht="12.75" customHeight="1" thickBot="1" x14ac:dyDescent="0.25">
      <c r="B29" s="174"/>
      <c r="C29" s="155" t="s">
        <v>199</v>
      </c>
      <c r="H29" s="187">
        <v>17</v>
      </c>
      <c r="I29" s="188">
        <v>6449556</v>
      </c>
      <c r="J29" s="175"/>
    </row>
    <row r="30" spans="2:10" x14ac:dyDescent="0.2">
      <c r="B30" s="174"/>
      <c r="C30" s="179" t="s">
        <v>200</v>
      </c>
      <c r="D30" s="179"/>
      <c r="E30" s="179"/>
      <c r="F30" s="179"/>
      <c r="H30" s="185">
        <f>SUM(H26:H29)</f>
        <v>21</v>
      </c>
      <c r="I30" s="186">
        <f>(I28+I29+I26)</f>
        <v>7738113</v>
      </c>
      <c r="J30" s="175"/>
    </row>
    <row r="31" spans="2:10" ht="13.5" thickBot="1" x14ac:dyDescent="0.25">
      <c r="B31" s="174"/>
      <c r="C31" s="179" t="s">
        <v>201</v>
      </c>
      <c r="D31" s="179"/>
      <c r="H31" s="189">
        <f>(H25+H30)</f>
        <v>32</v>
      </c>
      <c r="I31" s="190">
        <f>(I25+I30)</f>
        <v>14498253</v>
      </c>
      <c r="J31" s="175"/>
    </row>
    <row r="32" spans="2:10" ht="13.5" thickTop="1" x14ac:dyDescent="0.2">
      <c r="B32" s="174"/>
      <c r="C32" s="179"/>
      <c r="D32" s="179"/>
      <c r="H32" s="191"/>
      <c r="I32" s="182"/>
      <c r="J32" s="175"/>
    </row>
    <row r="33" spans="2:10" x14ac:dyDescent="0.2">
      <c r="B33" s="174"/>
      <c r="G33" s="191"/>
      <c r="H33" s="191"/>
      <c r="I33" s="191"/>
      <c r="J33" s="175"/>
    </row>
    <row r="34" spans="2:10" x14ac:dyDescent="0.2">
      <c r="B34" s="174"/>
      <c r="G34" s="191"/>
      <c r="H34" s="191"/>
      <c r="I34" s="191"/>
      <c r="J34" s="175"/>
    </row>
    <row r="35" spans="2:10" x14ac:dyDescent="0.2">
      <c r="B35" s="174"/>
      <c r="G35" s="191"/>
      <c r="H35" s="191"/>
      <c r="I35" s="191"/>
      <c r="J35" s="175"/>
    </row>
    <row r="36" spans="2:10" ht="13.5" thickBot="1" x14ac:dyDescent="0.25">
      <c r="B36" s="174"/>
      <c r="C36" s="192"/>
      <c r="D36" s="192"/>
      <c r="G36" s="192" t="s">
        <v>202</v>
      </c>
      <c r="H36" s="192"/>
      <c r="I36" s="191"/>
      <c r="J36" s="175"/>
    </row>
    <row r="37" spans="2:10" x14ac:dyDescent="0.2">
      <c r="B37" s="174"/>
      <c r="C37" s="191" t="s">
        <v>203</v>
      </c>
      <c r="D37" s="191"/>
      <c r="G37" s="191" t="s">
        <v>204</v>
      </c>
      <c r="H37" s="191"/>
      <c r="I37" s="191"/>
      <c r="J37" s="175"/>
    </row>
    <row r="38" spans="2:10" x14ac:dyDescent="0.2">
      <c r="B38" s="174"/>
      <c r="G38" s="191"/>
      <c r="H38" s="191"/>
      <c r="I38" s="191"/>
      <c r="J38" s="175"/>
    </row>
    <row r="39" spans="2:10" x14ac:dyDescent="0.2">
      <c r="B39" s="174"/>
      <c r="G39" s="191"/>
      <c r="H39" s="191"/>
      <c r="I39" s="191"/>
      <c r="J39" s="175"/>
    </row>
    <row r="40" spans="2:10" ht="18.75" customHeight="1" thickBot="1" x14ac:dyDescent="0.25">
      <c r="B40" s="193"/>
      <c r="C40" s="194"/>
      <c r="D40" s="194"/>
      <c r="E40" s="194"/>
      <c r="F40" s="194"/>
      <c r="G40" s="192"/>
      <c r="H40" s="192"/>
      <c r="I40" s="192"/>
      <c r="J40" s="195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69"/>
  <sheetViews>
    <sheetView view="pageBreakPreview" zoomScaleNormal="100" zoomScaleSheetLayoutView="100" workbookViewId="0">
      <selection activeCell="V9" sqref="V9:V10"/>
    </sheetView>
  </sheetViews>
  <sheetFormatPr baseColWidth="10" defaultRowHeight="15" x14ac:dyDescent="0.25"/>
  <cols>
    <col min="1" max="1" width="8.7109375" customWidth="1"/>
    <col min="2" max="2" width="8.28515625" bestFit="1" customWidth="1"/>
    <col min="3" max="3" width="10.5703125" bestFit="1" customWidth="1"/>
    <col min="4" max="4" width="9.28515625" bestFit="1" customWidth="1"/>
    <col min="5" max="5" width="9.85546875" customWidth="1"/>
    <col min="6" max="6" width="12.140625" customWidth="1"/>
    <col min="7" max="7" width="8.7109375" bestFit="1" customWidth="1"/>
    <col min="8" max="9" width="7.85546875" bestFit="1" customWidth="1"/>
    <col min="10" max="10" width="10.85546875" bestFit="1" customWidth="1"/>
    <col min="11" max="11" width="11.140625" bestFit="1" customWidth="1"/>
    <col min="12" max="12" width="3.7109375" hidden="1" customWidth="1"/>
    <col min="13" max="13" width="13" bestFit="1" customWidth="1"/>
    <col min="14" max="14" width="11" bestFit="1" customWidth="1"/>
    <col min="15" max="15" width="11.7109375" bestFit="1" customWidth="1"/>
    <col min="16" max="16" width="11.5703125" bestFit="1" customWidth="1"/>
    <col min="17" max="17" width="15.85546875" customWidth="1"/>
    <col min="18" max="18" width="9" hidden="1" customWidth="1"/>
    <col min="19" max="21" width="12.7109375" hidden="1" customWidth="1"/>
    <col min="22" max="22" width="12.28515625" bestFit="1" customWidth="1"/>
    <col min="23" max="23" width="22.7109375" customWidth="1"/>
  </cols>
  <sheetData>
    <row r="1" spans="1:23" ht="18" x14ac:dyDescent="0.25">
      <c r="A1" s="217" t="s">
        <v>39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</row>
    <row r="2" spans="1:23" ht="18" x14ac:dyDescent="0.25">
      <c r="A2" s="217" t="s">
        <v>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</row>
    <row r="3" spans="1:23" ht="18.7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1"/>
    </row>
    <row r="4" spans="1:23" ht="18" x14ac:dyDescent="0.25">
      <c r="A4" s="217" t="s">
        <v>1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</row>
    <row r="5" spans="1:23" ht="18" x14ac:dyDescent="0.25">
      <c r="A5" s="217" t="s">
        <v>42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</row>
    <row r="6" spans="1:23" ht="18" x14ac:dyDescent="0.25">
      <c r="A6" s="217" t="s">
        <v>48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</row>
    <row r="7" spans="1:23" ht="18.75" thickBot="1" x14ac:dyDescent="0.3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</row>
    <row r="8" spans="1:23" s="8" customFormat="1" ht="43.5" customHeight="1" thickBot="1" x14ac:dyDescent="0.25">
      <c r="A8" s="32" t="s">
        <v>2</v>
      </c>
      <c r="B8" s="33" t="s">
        <v>3</v>
      </c>
      <c r="C8" s="33" t="s">
        <v>4</v>
      </c>
      <c r="D8" s="33" t="s">
        <v>5</v>
      </c>
      <c r="E8" s="33" t="s">
        <v>6</v>
      </c>
      <c r="F8" s="33" t="s">
        <v>33</v>
      </c>
      <c r="G8" s="33" t="s">
        <v>45</v>
      </c>
      <c r="H8" s="33" t="s">
        <v>7</v>
      </c>
      <c r="I8" s="33" t="s">
        <v>27</v>
      </c>
      <c r="J8" s="33" t="s">
        <v>8</v>
      </c>
      <c r="K8" s="33" t="s">
        <v>9</v>
      </c>
      <c r="L8" s="33" t="s">
        <v>10</v>
      </c>
      <c r="M8" s="33" t="s">
        <v>11</v>
      </c>
      <c r="N8" s="33" t="s">
        <v>24</v>
      </c>
      <c r="O8" s="33" t="s">
        <v>25</v>
      </c>
      <c r="P8" s="33" t="s">
        <v>26</v>
      </c>
      <c r="Q8" s="33" t="s">
        <v>28</v>
      </c>
      <c r="R8" s="34" t="s">
        <v>24</v>
      </c>
      <c r="S8" s="34" t="s">
        <v>25</v>
      </c>
      <c r="T8" s="34" t="s">
        <v>26</v>
      </c>
      <c r="U8" s="34" t="s">
        <v>46</v>
      </c>
      <c r="V8" s="35" t="s">
        <v>12</v>
      </c>
      <c r="W8" s="85" t="s">
        <v>38</v>
      </c>
    </row>
    <row r="9" spans="1:23" ht="26.25" customHeight="1" thickBot="1" x14ac:dyDescent="0.3">
      <c r="A9" s="196" t="s">
        <v>29</v>
      </c>
      <c r="B9" s="200">
        <v>94</v>
      </c>
      <c r="C9" s="202">
        <v>43647</v>
      </c>
      <c r="D9" s="204">
        <v>43682</v>
      </c>
      <c r="E9" s="204" t="s">
        <v>32</v>
      </c>
      <c r="F9" s="198">
        <v>1830800</v>
      </c>
      <c r="G9" s="198">
        <v>42700</v>
      </c>
      <c r="H9" s="198">
        <v>27000</v>
      </c>
      <c r="I9" s="198"/>
      <c r="J9" s="198">
        <f t="shared" ref="J9:J57" si="0">F9-H9-G9-I9</f>
        <v>1761100</v>
      </c>
      <c r="K9" s="198">
        <v>36616</v>
      </c>
      <c r="L9" s="37"/>
      <c r="M9" s="198">
        <f t="shared" ref="M9:M57" si="1">J9-K9-L9</f>
        <v>1724484</v>
      </c>
      <c r="N9" s="113">
        <v>43728</v>
      </c>
      <c r="O9" s="37">
        <v>188986</v>
      </c>
      <c r="P9" s="37">
        <v>34490</v>
      </c>
      <c r="Q9" s="37">
        <f t="shared" ref="Q9:Q49" si="2">M9-P9</f>
        <v>1689994</v>
      </c>
      <c r="R9" s="54"/>
      <c r="S9" s="55"/>
      <c r="T9" s="55"/>
      <c r="U9" s="116"/>
      <c r="V9" s="250">
        <f ca="1">Q10</f>
        <v>0</v>
      </c>
      <c r="W9" s="209" t="s">
        <v>34</v>
      </c>
    </row>
    <row r="10" spans="1:23" ht="15.75" thickBot="1" x14ac:dyDescent="0.3">
      <c r="A10" s="197"/>
      <c r="B10" s="201"/>
      <c r="C10" s="203"/>
      <c r="D10" s="205"/>
      <c r="E10" s="205"/>
      <c r="F10" s="199"/>
      <c r="G10" s="199"/>
      <c r="H10" s="199"/>
      <c r="I10" s="199"/>
      <c r="J10" s="199"/>
      <c r="K10" s="199"/>
      <c r="L10" s="39"/>
      <c r="M10" s="199"/>
      <c r="N10" s="114">
        <v>43808</v>
      </c>
      <c r="O10" s="39">
        <v>26276122</v>
      </c>
      <c r="P10" s="39">
        <v>1689994</v>
      </c>
      <c r="Q10" s="39">
        <f ca="1">V9-P10</f>
        <v>0</v>
      </c>
      <c r="R10" s="58"/>
      <c r="S10" s="59"/>
      <c r="T10" s="59"/>
      <c r="U10" s="117"/>
      <c r="V10" s="251"/>
      <c r="W10" s="210"/>
    </row>
    <row r="11" spans="1:23" ht="26.25" thickBot="1" x14ac:dyDescent="0.3">
      <c r="A11" s="77" t="s">
        <v>29</v>
      </c>
      <c r="B11" s="56">
        <v>96</v>
      </c>
      <c r="C11" s="57">
        <v>43647</v>
      </c>
      <c r="D11" s="58">
        <v>43682</v>
      </c>
      <c r="E11" s="58" t="s">
        <v>32</v>
      </c>
      <c r="F11" s="59">
        <v>10792614</v>
      </c>
      <c r="G11" s="59">
        <v>31700</v>
      </c>
      <c r="H11" s="59">
        <v>436500</v>
      </c>
      <c r="I11" s="59"/>
      <c r="J11" s="59">
        <f t="shared" si="0"/>
        <v>10324414</v>
      </c>
      <c r="K11" s="59">
        <v>215852.28</v>
      </c>
      <c r="L11" s="59"/>
      <c r="M11" s="59">
        <f t="shared" si="1"/>
        <v>10108561.720000001</v>
      </c>
      <c r="N11" s="58">
        <v>43808</v>
      </c>
      <c r="O11" s="59">
        <v>26276122</v>
      </c>
      <c r="P11" s="59">
        <v>10108561.720000001</v>
      </c>
      <c r="Q11" s="59">
        <f t="shared" si="2"/>
        <v>0</v>
      </c>
      <c r="R11" s="58"/>
      <c r="S11" s="59"/>
      <c r="T11" s="59"/>
      <c r="U11" s="59"/>
      <c r="V11" s="78">
        <f ca="1">V9+Q11</f>
        <v>0</v>
      </c>
      <c r="W11" s="103" t="s">
        <v>34</v>
      </c>
    </row>
    <row r="12" spans="1:23" ht="26.25" thickBot="1" x14ac:dyDescent="0.3">
      <c r="A12" s="51" t="s">
        <v>29</v>
      </c>
      <c r="B12" s="52">
        <v>228</v>
      </c>
      <c r="C12" s="53">
        <v>43678</v>
      </c>
      <c r="D12" s="54">
        <v>43711</v>
      </c>
      <c r="E12" s="54" t="s">
        <v>32</v>
      </c>
      <c r="F12" s="55">
        <v>1145650</v>
      </c>
      <c r="G12" s="55">
        <v>11000</v>
      </c>
      <c r="H12" s="55">
        <v>11000</v>
      </c>
      <c r="I12" s="55"/>
      <c r="J12" s="55">
        <f t="shared" si="0"/>
        <v>1123650</v>
      </c>
      <c r="K12" s="55">
        <v>22913</v>
      </c>
      <c r="L12" s="55"/>
      <c r="M12" s="55">
        <f t="shared" si="1"/>
        <v>1100737</v>
      </c>
      <c r="N12" s="54">
        <v>43761</v>
      </c>
      <c r="O12" s="55">
        <v>1100737</v>
      </c>
      <c r="P12" s="55">
        <v>1100737</v>
      </c>
      <c r="Q12" s="55">
        <f t="shared" si="2"/>
        <v>0</v>
      </c>
      <c r="R12" s="54"/>
      <c r="S12" s="55"/>
      <c r="T12" s="55"/>
      <c r="U12" s="55"/>
      <c r="V12" s="68">
        <f ca="1">V11+Q12</f>
        <v>0</v>
      </c>
      <c r="W12" s="103" t="s">
        <v>43</v>
      </c>
    </row>
    <row r="13" spans="1:23" ht="26.25" thickBot="1" x14ac:dyDescent="0.3">
      <c r="A13" s="51" t="s">
        <v>29</v>
      </c>
      <c r="B13" s="52">
        <v>231</v>
      </c>
      <c r="C13" s="53">
        <v>43678</v>
      </c>
      <c r="D13" s="54">
        <v>43711</v>
      </c>
      <c r="E13" s="54" t="s">
        <v>32</v>
      </c>
      <c r="F13" s="55">
        <v>10577497</v>
      </c>
      <c r="G13" s="55">
        <v>0</v>
      </c>
      <c r="H13" s="55">
        <v>132500</v>
      </c>
      <c r="I13" s="55">
        <v>242300</v>
      </c>
      <c r="J13" s="55">
        <f t="shared" si="0"/>
        <v>10202697</v>
      </c>
      <c r="K13" s="55">
        <v>206703.94</v>
      </c>
      <c r="L13" s="55"/>
      <c r="M13" s="55">
        <f t="shared" si="1"/>
        <v>9995993.0600000005</v>
      </c>
      <c r="N13" s="54">
        <v>43808</v>
      </c>
      <c r="O13" s="55">
        <v>26276122</v>
      </c>
      <c r="P13" s="55">
        <v>9995993.0600000005</v>
      </c>
      <c r="Q13" s="55">
        <f t="shared" si="2"/>
        <v>0</v>
      </c>
      <c r="R13" s="54"/>
      <c r="S13" s="55"/>
      <c r="T13" s="55"/>
      <c r="U13" s="55"/>
      <c r="V13" s="68">
        <f ca="1">V11+Q12</f>
        <v>0</v>
      </c>
      <c r="W13" s="103" t="s">
        <v>36</v>
      </c>
    </row>
    <row r="14" spans="1:23" ht="25.5" customHeight="1" x14ac:dyDescent="0.25">
      <c r="A14" s="196" t="s">
        <v>29</v>
      </c>
      <c r="B14" s="200">
        <v>232</v>
      </c>
      <c r="C14" s="202">
        <v>43678</v>
      </c>
      <c r="D14" s="204">
        <v>43711</v>
      </c>
      <c r="E14" s="204" t="s">
        <v>32</v>
      </c>
      <c r="F14" s="198">
        <v>230010</v>
      </c>
      <c r="G14" s="198">
        <v>9300</v>
      </c>
      <c r="H14" s="198">
        <v>11600</v>
      </c>
      <c r="I14" s="198"/>
      <c r="J14" s="198">
        <f t="shared" si="0"/>
        <v>209110</v>
      </c>
      <c r="K14" s="198">
        <v>4600.2</v>
      </c>
      <c r="L14" s="37"/>
      <c r="M14" s="198">
        <f t="shared" si="1"/>
        <v>204509.8</v>
      </c>
      <c r="N14" s="101">
        <v>43759</v>
      </c>
      <c r="O14" s="37">
        <v>116276</v>
      </c>
      <c r="P14" s="37">
        <v>28631</v>
      </c>
      <c r="Q14" s="37">
        <f t="shared" si="2"/>
        <v>175878.8</v>
      </c>
      <c r="R14" s="101"/>
      <c r="S14" s="37"/>
      <c r="T14" s="37"/>
      <c r="U14" s="37"/>
      <c r="V14" s="211">
        <f ca="1">V13+Q15</f>
        <v>0</v>
      </c>
      <c r="W14" s="208" t="s">
        <v>36</v>
      </c>
    </row>
    <row r="15" spans="1:23" ht="15.75" thickBot="1" x14ac:dyDescent="0.3">
      <c r="A15" s="197"/>
      <c r="B15" s="201"/>
      <c r="C15" s="203"/>
      <c r="D15" s="205"/>
      <c r="E15" s="205"/>
      <c r="F15" s="199"/>
      <c r="G15" s="199"/>
      <c r="H15" s="199"/>
      <c r="I15" s="199"/>
      <c r="J15" s="199"/>
      <c r="K15" s="199"/>
      <c r="L15" s="39"/>
      <c r="M15" s="199"/>
      <c r="N15" s="102">
        <v>43808</v>
      </c>
      <c r="O15" s="39">
        <v>26276122</v>
      </c>
      <c r="P15" s="39">
        <v>175878.8</v>
      </c>
      <c r="Q15" s="39">
        <f>Q14-P15</f>
        <v>0</v>
      </c>
      <c r="R15" s="102"/>
      <c r="S15" s="39"/>
      <c r="T15" s="39"/>
      <c r="U15" s="39"/>
      <c r="V15" s="212"/>
      <c r="W15" s="208"/>
    </row>
    <row r="16" spans="1:23" ht="25.5" customHeight="1" x14ac:dyDescent="0.25">
      <c r="A16" s="196" t="s">
        <v>29</v>
      </c>
      <c r="B16" s="200">
        <v>233</v>
      </c>
      <c r="C16" s="202">
        <v>43678</v>
      </c>
      <c r="D16" s="204">
        <v>43711</v>
      </c>
      <c r="E16" s="204" t="s">
        <v>32</v>
      </c>
      <c r="F16" s="198">
        <v>3105050</v>
      </c>
      <c r="G16" s="198">
        <v>27100</v>
      </c>
      <c r="H16" s="198">
        <v>94900</v>
      </c>
      <c r="I16" s="198"/>
      <c r="J16" s="198">
        <f t="shared" si="0"/>
        <v>2983050</v>
      </c>
      <c r="K16" s="198">
        <v>62101</v>
      </c>
      <c r="L16" s="37"/>
      <c r="M16" s="198">
        <f t="shared" si="1"/>
        <v>2920949</v>
      </c>
      <c r="N16" s="101">
        <v>43759</v>
      </c>
      <c r="O16" s="37">
        <v>116276</v>
      </c>
      <c r="P16" s="37">
        <v>87645</v>
      </c>
      <c r="Q16" s="37">
        <f t="shared" si="2"/>
        <v>2833304</v>
      </c>
      <c r="R16" s="101"/>
      <c r="S16" s="37"/>
      <c r="T16" s="37"/>
      <c r="U16" s="37"/>
      <c r="V16" s="211">
        <f>V15+Q17</f>
        <v>0</v>
      </c>
      <c r="W16" s="208" t="s">
        <v>36</v>
      </c>
    </row>
    <row r="17" spans="1:23" ht="15.75" thickBot="1" x14ac:dyDescent="0.3">
      <c r="A17" s="197"/>
      <c r="B17" s="201"/>
      <c r="C17" s="203"/>
      <c r="D17" s="205"/>
      <c r="E17" s="205"/>
      <c r="F17" s="199"/>
      <c r="G17" s="199"/>
      <c r="H17" s="199"/>
      <c r="I17" s="199"/>
      <c r="J17" s="199"/>
      <c r="K17" s="199"/>
      <c r="L17" s="39"/>
      <c r="M17" s="199"/>
      <c r="N17" s="102">
        <v>43808</v>
      </c>
      <c r="O17" s="39">
        <v>26276122</v>
      </c>
      <c r="P17" s="39">
        <v>2833304</v>
      </c>
      <c r="Q17" s="39">
        <f>Q16-P17</f>
        <v>0</v>
      </c>
      <c r="R17" s="102"/>
      <c r="S17" s="39"/>
      <c r="T17" s="39"/>
      <c r="U17" s="39"/>
      <c r="V17" s="212"/>
      <c r="W17" s="208"/>
    </row>
    <row r="18" spans="1:23" ht="26.25" thickBot="1" x14ac:dyDescent="0.3">
      <c r="A18" s="51" t="s">
        <v>29</v>
      </c>
      <c r="B18" s="52">
        <v>327</v>
      </c>
      <c r="C18" s="53">
        <v>43709</v>
      </c>
      <c r="D18" s="54">
        <v>43740</v>
      </c>
      <c r="E18" s="54" t="s">
        <v>32</v>
      </c>
      <c r="F18" s="55">
        <v>11803673</v>
      </c>
      <c r="G18" s="55">
        <v>337200</v>
      </c>
      <c r="H18" s="55">
        <v>0</v>
      </c>
      <c r="I18" s="55"/>
      <c r="J18" s="55">
        <f t="shared" si="0"/>
        <v>11466473</v>
      </c>
      <c r="K18" s="55">
        <v>236073.46</v>
      </c>
      <c r="L18" s="55"/>
      <c r="M18" s="55">
        <f t="shared" si="1"/>
        <v>11230399.539999999</v>
      </c>
      <c r="N18" s="54">
        <v>44192</v>
      </c>
      <c r="O18" s="55">
        <v>13035529</v>
      </c>
      <c r="P18" s="55">
        <v>11230399.539999999</v>
      </c>
      <c r="Q18" s="55">
        <f t="shared" si="2"/>
        <v>0</v>
      </c>
      <c r="R18" s="54"/>
      <c r="S18" s="55"/>
      <c r="T18" s="55"/>
      <c r="U18" s="55"/>
      <c r="V18" s="68">
        <f>V16+Q17</f>
        <v>0</v>
      </c>
      <c r="W18" s="103" t="s">
        <v>44</v>
      </c>
    </row>
    <row r="19" spans="1:23" ht="26.25" thickBot="1" x14ac:dyDescent="0.3">
      <c r="A19" s="51" t="s">
        <v>29</v>
      </c>
      <c r="B19" s="52">
        <v>328</v>
      </c>
      <c r="C19" s="53">
        <v>43709</v>
      </c>
      <c r="D19" s="54">
        <v>43740</v>
      </c>
      <c r="E19" s="54" t="s">
        <v>32</v>
      </c>
      <c r="F19" s="55">
        <v>352310</v>
      </c>
      <c r="G19" s="55">
        <v>0</v>
      </c>
      <c r="H19" s="55">
        <v>0</v>
      </c>
      <c r="I19" s="55"/>
      <c r="J19" s="55">
        <f t="shared" si="0"/>
        <v>352310</v>
      </c>
      <c r="K19" s="55">
        <v>7046.2</v>
      </c>
      <c r="L19" s="55"/>
      <c r="M19" s="55">
        <f t="shared" si="1"/>
        <v>345263.8</v>
      </c>
      <c r="N19" s="54">
        <v>43822</v>
      </c>
      <c r="O19" s="55">
        <v>1044411</v>
      </c>
      <c r="P19" s="55">
        <v>345263.8</v>
      </c>
      <c r="Q19" s="55">
        <f t="shared" si="2"/>
        <v>0</v>
      </c>
      <c r="R19" s="54"/>
      <c r="S19" s="55"/>
      <c r="T19" s="55"/>
      <c r="U19" s="55"/>
      <c r="V19" s="68">
        <f>V18+Q19</f>
        <v>0</v>
      </c>
      <c r="W19" s="103" t="s">
        <v>44</v>
      </c>
    </row>
    <row r="20" spans="1:23" ht="26.25" thickBot="1" x14ac:dyDescent="0.3">
      <c r="A20" s="51" t="s">
        <v>29</v>
      </c>
      <c r="B20" s="52">
        <v>332</v>
      </c>
      <c r="C20" s="53">
        <v>43709</v>
      </c>
      <c r="D20" s="54">
        <v>43740</v>
      </c>
      <c r="E20" s="54" t="s">
        <v>32</v>
      </c>
      <c r="F20" s="55">
        <v>1189220</v>
      </c>
      <c r="G20" s="55">
        <v>0</v>
      </c>
      <c r="H20" s="55">
        <v>0</v>
      </c>
      <c r="I20" s="55"/>
      <c r="J20" s="55">
        <f t="shared" si="0"/>
        <v>1189220</v>
      </c>
      <c r="K20" s="55">
        <v>23784.400000000001</v>
      </c>
      <c r="L20" s="55"/>
      <c r="M20" s="55">
        <f t="shared" si="1"/>
        <v>1165435.6000000001</v>
      </c>
      <c r="N20" s="54">
        <v>43808</v>
      </c>
      <c r="O20" s="55">
        <v>26276122</v>
      </c>
      <c r="P20" s="55">
        <v>1165435.6000000001</v>
      </c>
      <c r="Q20" s="55">
        <f t="shared" si="2"/>
        <v>0</v>
      </c>
      <c r="R20" s="54"/>
      <c r="S20" s="55"/>
      <c r="T20" s="55"/>
      <c r="U20" s="55"/>
      <c r="V20" s="68">
        <f t="shared" ref="V20:V21" si="3">V19+Q20</f>
        <v>0</v>
      </c>
      <c r="W20" s="103" t="s">
        <v>44</v>
      </c>
    </row>
    <row r="21" spans="1:23" ht="26.25" thickBot="1" x14ac:dyDescent="0.3">
      <c r="A21" s="51" t="s">
        <v>29</v>
      </c>
      <c r="B21" s="52">
        <v>333</v>
      </c>
      <c r="C21" s="53">
        <v>43709</v>
      </c>
      <c r="D21" s="54">
        <v>43740</v>
      </c>
      <c r="E21" s="54" t="s">
        <v>32</v>
      </c>
      <c r="F21" s="55">
        <v>152310</v>
      </c>
      <c r="G21" s="55">
        <v>0</v>
      </c>
      <c r="H21" s="55">
        <v>0</v>
      </c>
      <c r="I21" s="55"/>
      <c r="J21" s="55">
        <f t="shared" si="0"/>
        <v>152310</v>
      </c>
      <c r="K21" s="55">
        <v>3046.2000000000003</v>
      </c>
      <c r="L21" s="55"/>
      <c r="M21" s="55">
        <f t="shared" si="1"/>
        <v>149263.79999999999</v>
      </c>
      <c r="N21" s="54">
        <v>43808</v>
      </c>
      <c r="O21" s="55">
        <v>26276122</v>
      </c>
      <c r="P21" s="55">
        <v>149263.79999999999</v>
      </c>
      <c r="Q21" s="55">
        <f t="shared" si="2"/>
        <v>0</v>
      </c>
      <c r="R21" s="54"/>
      <c r="S21" s="55"/>
      <c r="T21" s="55"/>
      <c r="U21" s="55"/>
      <c r="V21" s="68">
        <f t="shared" si="3"/>
        <v>0</v>
      </c>
      <c r="W21" s="103" t="s">
        <v>44</v>
      </c>
    </row>
    <row r="22" spans="1:23" ht="25.5" customHeight="1" x14ac:dyDescent="0.25">
      <c r="A22" s="196" t="s">
        <v>29</v>
      </c>
      <c r="B22" s="200">
        <v>335</v>
      </c>
      <c r="C22" s="202">
        <v>43709</v>
      </c>
      <c r="D22" s="204">
        <v>43740</v>
      </c>
      <c r="E22" s="204" t="s">
        <v>32</v>
      </c>
      <c r="F22" s="198">
        <v>270000</v>
      </c>
      <c r="G22" s="198">
        <v>3100</v>
      </c>
      <c r="H22" s="198">
        <v>72500</v>
      </c>
      <c r="I22" s="198"/>
      <c r="J22" s="198">
        <f t="shared" si="0"/>
        <v>194400</v>
      </c>
      <c r="K22" s="198">
        <v>5400</v>
      </c>
      <c r="L22" s="37"/>
      <c r="M22" s="198">
        <f t="shared" si="1"/>
        <v>189000</v>
      </c>
      <c r="N22" s="101">
        <v>43805</v>
      </c>
      <c r="O22" s="37">
        <v>108749</v>
      </c>
      <c r="P22" s="37">
        <v>52920</v>
      </c>
      <c r="Q22" s="37">
        <f t="shared" si="2"/>
        <v>136080</v>
      </c>
      <c r="R22" s="101"/>
      <c r="S22" s="37"/>
      <c r="T22" s="37"/>
      <c r="U22" s="37"/>
      <c r="V22" s="211">
        <f>V21+Q23</f>
        <v>0</v>
      </c>
      <c r="W22" s="208" t="s">
        <v>44</v>
      </c>
    </row>
    <row r="23" spans="1:23" ht="15.75" thickBot="1" x14ac:dyDescent="0.3">
      <c r="A23" s="197"/>
      <c r="B23" s="201"/>
      <c r="C23" s="203"/>
      <c r="D23" s="205"/>
      <c r="E23" s="205"/>
      <c r="F23" s="199"/>
      <c r="G23" s="199"/>
      <c r="H23" s="199"/>
      <c r="I23" s="199"/>
      <c r="J23" s="199"/>
      <c r="K23" s="199"/>
      <c r="L23" s="39"/>
      <c r="M23" s="199"/>
      <c r="N23" s="102">
        <v>43808</v>
      </c>
      <c r="O23" s="39">
        <v>26276122</v>
      </c>
      <c r="P23" s="39">
        <v>136080</v>
      </c>
      <c r="Q23" s="39">
        <f>Q22-P23</f>
        <v>0</v>
      </c>
      <c r="R23" s="102"/>
      <c r="S23" s="39"/>
      <c r="T23" s="39"/>
      <c r="U23" s="39"/>
      <c r="V23" s="212"/>
      <c r="W23" s="208"/>
    </row>
    <row r="24" spans="1:23" ht="25.5" customHeight="1" x14ac:dyDescent="0.25">
      <c r="A24" s="196" t="s">
        <v>29</v>
      </c>
      <c r="B24" s="200">
        <v>336</v>
      </c>
      <c r="C24" s="202">
        <v>43709</v>
      </c>
      <c r="D24" s="204">
        <v>43740</v>
      </c>
      <c r="E24" s="204" t="s">
        <v>32</v>
      </c>
      <c r="F24" s="198">
        <v>1953120</v>
      </c>
      <c r="G24" s="198">
        <v>13400</v>
      </c>
      <c r="H24" s="198">
        <v>39700</v>
      </c>
      <c r="I24" s="198"/>
      <c r="J24" s="198">
        <f t="shared" si="0"/>
        <v>1900020</v>
      </c>
      <c r="K24" s="198">
        <v>39062.400000000001</v>
      </c>
      <c r="L24" s="37"/>
      <c r="M24" s="198">
        <f t="shared" si="1"/>
        <v>1860957.6</v>
      </c>
      <c r="N24" s="101">
        <v>43805</v>
      </c>
      <c r="O24" s="37">
        <v>108749</v>
      </c>
      <c r="P24" s="37">
        <v>55829</v>
      </c>
      <c r="Q24" s="37">
        <f t="shared" si="2"/>
        <v>1805128.6</v>
      </c>
      <c r="R24" s="101"/>
      <c r="S24" s="37"/>
      <c r="T24" s="37"/>
      <c r="U24" s="37"/>
      <c r="V24" s="211">
        <f>V22+Q25</f>
        <v>0</v>
      </c>
      <c r="W24" s="208" t="s">
        <v>44</v>
      </c>
    </row>
    <row r="25" spans="1:23" ht="15.75" thickBot="1" x14ac:dyDescent="0.3">
      <c r="A25" s="197"/>
      <c r="B25" s="201"/>
      <c r="C25" s="203"/>
      <c r="D25" s="205"/>
      <c r="E25" s="205"/>
      <c r="F25" s="199"/>
      <c r="G25" s="199"/>
      <c r="H25" s="199"/>
      <c r="I25" s="199"/>
      <c r="J25" s="199"/>
      <c r="K25" s="199"/>
      <c r="L25" s="39"/>
      <c r="M25" s="199"/>
      <c r="N25" s="102">
        <v>44192</v>
      </c>
      <c r="O25" s="39">
        <v>13035529</v>
      </c>
      <c r="P25" s="39">
        <v>1805128.6</v>
      </c>
      <c r="Q25" s="39">
        <f>Q24-P25</f>
        <v>0</v>
      </c>
      <c r="R25" s="102"/>
      <c r="S25" s="39"/>
      <c r="T25" s="39"/>
      <c r="U25" s="39"/>
      <c r="V25" s="212"/>
      <c r="W25" s="208"/>
    </row>
    <row r="26" spans="1:23" ht="26.25" thickBot="1" x14ac:dyDescent="0.3">
      <c r="A26" s="51" t="s">
        <v>29</v>
      </c>
      <c r="B26" s="52">
        <v>367</v>
      </c>
      <c r="C26" s="53">
        <v>43739</v>
      </c>
      <c r="D26" s="54">
        <v>43747</v>
      </c>
      <c r="E26" s="54" t="s">
        <v>32</v>
      </c>
      <c r="F26" s="55">
        <v>242300</v>
      </c>
      <c r="G26" s="55"/>
      <c r="H26" s="55"/>
      <c r="I26" s="55"/>
      <c r="J26" s="55">
        <f t="shared" si="0"/>
        <v>242300</v>
      </c>
      <c r="K26" s="55">
        <v>4846</v>
      </c>
      <c r="L26" s="55"/>
      <c r="M26" s="55">
        <f t="shared" si="1"/>
        <v>237454</v>
      </c>
      <c r="N26" s="54">
        <v>43822</v>
      </c>
      <c r="O26" s="55">
        <v>1044411</v>
      </c>
      <c r="P26" s="55">
        <v>237454</v>
      </c>
      <c r="Q26" s="55">
        <f t="shared" si="2"/>
        <v>0</v>
      </c>
      <c r="R26" s="54"/>
      <c r="S26" s="55"/>
      <c r="T26" s="55"/>
      <c r="U26" s="55"/>
      <c r="V26" s="68">
        <f>V24+Q26</f>
        <v>0</v>
      </c>
      <c r="W26" s="103" t="s">
        <v>44</v>
      </c>
    </row>
    <row r="27" spans="1:23" ht="25.5" customHeight="1" x14ac:dyDescent="0.25">
      <c r="A27" s="196" t="s">
        <v>29</v>
      </c>
      <c r="B27" s="200">
        <v>442</v>
      </c>
      <c r="C27" s="202">
        <v>43739</v>
      </c>
      <c r="D27" s="204">
        <v>43776</v>
      </c>
      <c r="E27" s="204" t="s">
        <v>32</v>
      </c>
      <c r="F27" s="198">
        <v>2987760</v>
      </c>
      <c r="G27" s="198">
        <v>73000</v>
      </c>
      <c r="H27" s="198">
        <v>40200</v>
      </c>
      <c r="I27" s="198"/>
      <c r="J27" s="198">
        <f t="shared" si="0"/>
        <v>2874560</v>
      </c>
      <c r="K27" s="198">
        <v>59755.200000000004</v>
      </c>
      <c r="L27" s="37"/>
      <c r="M27" s="198">
        <f t="shared" si="1"/>
        <v>2814804.8</v>
      </c>
      <c r="N27" s="101">
        <v>43826</v>
      </c>
      <c r="O27" s="37">
        <v>1581071</v>
      </c>
      <c r="P27" s="37">
        <v>1548143</v>
      </c>
      <c r="Q27" s="37">
        <f t="shared" si="2"/>
        <v>1266661.7999999998</v>
      </c>
      <c r="R27" s="101"/>
      <c r="S27" s="37"/>
      <c r="T27" s="37"/>
      <c r="U27" s="37"/>
      <c r="V27" s="211">
        <f>V26+Q28</f>
        <v>0</v>
      </c>
      <c r="W27" s="208" t="s">
        <v>36</v>
      </c>
    </row>
    <row r="28" spans="1:23" ht="15.75" thickBot="1" x14ac:dyDescent="0.3">
      <c r="A28" s="197"/>
      <c r="B28" s="201"/>
      <c r="C28" s="203"/>
      <c r="D28" s="205"/>
      <c r="E28" s="205"/>
      <c r="F28" s="199"/>
      <c r="G28" s="199"/>
      <c r="H28" s="199"/>
      <c r="I28" s="199"/>
      <c r="J28" s="199"/>
      <c r="K28" s="199"/>
      <c r="L28" s="39"/>
      <c r="M28" s="199"/>
      <c r="N28" s="102">
        <v>43871</v>
      </c>
      <c r="O28" s="39">
        <v>14333858</v>
      </c>
      <c r="P28" s="39">
        <v>1266661.7999999998</v>
      </c>
      <c r="Q28" s="39">
        <f>Q27-P28</f>
        <v>0</v>
      </c>
      <c r="R28" s="102"/>
      <c r="S28" s="39"/>
      <c r="T28" s="39"/>
      <c r="U28" s="39"/>
      <c r="V28" s="212"/>
      <c r="W28" s="208"/>
    </row>
    <row r="29" spans="1:23" ht="25.5" customHeight="1" x14ac:dyDescent="0.25">
      <c r="A29" s="196" t="s">
        <v>29</v>
      </c>
      <c r="B29" s="200">
        <v>444</v>
      </c>
      <c r="C29" s="202">
        <v>43739</v>
      </c>
      <c r="D29" s="204">
        <v>43776</v>
      </c>
      <c r="E29" s="204" t="s">
        <v>32</v>
      </c>
      <c r="F29" s="198">
        <v>150000</v>
      </c>
      <c r="G29" s="198">
        <v>29400</v>
      </c>
      <c r="H29" s="198"/>
      <c r="I29" s="198"/>
      <c r="J29" s="198">
        <f t="shared" si="0"/>
        <v>120600</v>
      </c>
      <c r="K29" s="198">
        <v>3000</v>
      </c>
      <c r="L29" s="37"/>
      <c r="M29" s="198">
        <f t="shared" si="1"/>
        <v>117600</v>
      </c>
      <c r="N29" s="101">
        <v>43826</v>
      </c>
      <c r="O29" s="37">
        <v>1581071</v>
      </c>
      <c r="P29" s="37">
        <v>32928</v>
      </c>
      <c r="Q29" s="37">
        <f t="shared" si="2"/>
        <v>84672</v>
      </c>
      <c r="R29" s="101"/>
      <c r="S29" s="37"/>
      <c r="T29" s="37"/>
      <c r="U29" s="37"/>
      <c r="V29" s="211">
        <f>V27+Q30</f>
        <v>0</v>
      </c>
      <c r="W29" s="208" t="s">
        <v>36</v>
      </c>
    </row>
    <row r="30" spans="1:23" ht="15.75" thickBot="1" x14ac:dyDescent="0.3">
      <c r="A30" s="197"/>
      <c r="B30" s="201"/>
      <c r="C30" s="203"/>
      <c r="D30" s="205"/>
      <c r="E30" s="205"/>
      <c r="F30" s="199"/>
      <c r="G30" s="199"/>
      <c r="H30" s="199"/>
      <c r="I30" s="199"/>
      <c r="J30" s="199"/>
      <c r="K30" s="199"/>
      <c r="L30" s="39"/>
      <c r="M30" s="199"/>
      <c r="N30" s="102">
        <v>43871</v>
      </c>
      <c r="O30" s="39">
        <v>14333858</v>
      </c>
      <c r="P30" s="39">
        <v>84672</v>
      </c>
      <c r="Q30" s="39">
        <f>Q29-P30</f>
        <v>0</v>
      </c>
      <c r="R30" s="102"/>
      <c r="S30" s="39"/>
      <c r="T30" s="39"/>
      <c r="U30" s="39"/>
      <c r="V30" s="212"/>
      <c r="W30" s="208"/>
    </row>
    <row r="31" spans="1:23" ht="26.25" thickBot="1" x14ac:dyDescent="0.3">
      <c r="A31" s="51" t="s">
        <v>29</v>
      </c>
      <c r="B31" s="52">
        <v>446</v>
      </c>
      <c r="C31" s="53">
        <v>43739</v>
      </c>
      <c r="D31" s="54">
        <v>43776</v>
      </c>
      <c r="E31" s="54" t="s">
        <v>32</v>
      </c>
      <c r="F31" s="55">
        <v>482340</v>
      </c>
      <c r="G31" s="55"/>
      <c r="H31" s="55">
        <v>11000</v>
      </c>
      <c r="I31" s="55"/>
      <c r="J31" s="55">
        <f t="shared" si="0"/>
        <v>471340</v>
      </c>
      <c r="K31" s="55">
        <v>9646.8000000000011</v>
      </c>
      <c r="L31" s="55"/>
      <c r="M31" s="55">
        <f t="shared" si="1"/>
        <v>461693.2</v>
      </c>
      <c r="N31" s="54">
        <v>43822</v>
      </c>
      <c r="O31" s="55">
        <v>1044411</v>
      </c>
      <c r="P31" s="55">
        <v>461693.2</v>
      </c>
      <c r="Q31" s="55">
        <f t="shared" si="2"/>
        <v>0</v>
      </c>
      <c r="R31" s="54"/>
      <c r="S31" s="55"/>
      <c r="T31" s="55"/>
      <c r="U31" s="55"/>
      <c r="V31" s="68">
        <f>V29+Q31</f>
        <v>0</v>
      </c>
      <c r="W31" s="103" t="s">
        <v>43</v>
      </c>
    </row>
    <row r="32" spans="1:23" ht="26.25" thickBot="1" x14ac:dyDescent="0.3">
      <c r="A32" s="51" t="s">
        <v>29</v>
      </c>
      <c r="B32" s="52">
        <v>448</v>
      </c>
      <c r="C32" s="53">
        <v>43739</v>
      </c>
      <c r="D32" s="54">
        <v>43776</v>
      </c>
      <c r="E32" s="54" t="s">
        <v>32</v>
      </c>
      <c r="F32" s="55">
        <v>14117121</v>
      </c>
      <c r="G32" s="55">
        <v>69700</v>
      </c>
      <c r="H32" s="55">
        <v>782555</v>
      </c>
      <c r="I32" s="55"/>
      <c r="J32" s="55">
        <f t="shared" si="0"/>
        <v>13264866</v>
      </c>
      <c r="K32" s="55">
        <v>282342.42</v>
      </c>
      <c r="L32" s="55"/>
      <c r="M32" s="55">
        <f t="shared" si="1"/>
        <v>12982523.58</v>
      </c>
      <c r="N32" s="54">
        <v>43871</v>
      </c>
      <c r="O32" s="55">
        <v>14333858</v>
      </c>
      <c r="P32" s="55">
        <v>12982523.58</v>
      </c>
      <c r="Q32" s="55">
        <f t="shared" si="2"/>
        <v>0</v>
      </c>
      <c r="R32" s="54"/>
      <c r="S32" s="55"/>
      <c r="T32" s="55"/>
      <c r="U32" s="55"/>
      <c r="V32" s="68">
        <f t="shared" ref="V32:V33" si="4">V30+Q32</f>
        <v>0</v>
      </c>
      <c r="W32" s="103" t="s">
        <v>36</v>
      </c>
    </row>
    <row r="33" spans="1:23" ht="26.25" thickBot="1" x14ac:dyDescent="0.3">
      <c r="A33" s="51" t="s">
        <v>29</v>
      </c>
      <c r="B33" s="52">
        <v>762</v>
      </c>
      <c r="C33" s="53">
        <v>43770</v>
      </c>
      <c r="D33" s="54">
        <v>43803</v>
      </c>
      <c r="E33" s="54" t="s">
        <v>32</v>
      </c>
      <c r="F33" s="55">
        <v>9510840</v>
      </c>
      <c r="G33" s="55"/>
      <c r="H33" s="55">
        <v>526392</v>
      </c>
      <c r="I33" s="55"/>
      <c r="J33" s="55">
        <f t="shared" si="0"/>
        <v>8984448</v>
      </c>
      <c r="K33" s="55">
        <v>190216.80000000002</v>
      </c>
      <c r="L33" s="55"/>
      <c r="M33" s="55">
        <f t="shared" si="1"/>
        <v>8794231.1999999993</v>
      </c>
      <c r="N33" s="54">
        <v>43903</v>
      </c>
      <c r="O33" s="55">
        <v>10752405</v>
      </c>
      <c r="P33" s="55">
        <v>8794231.1999999993</v>
      </c>
      <c r="Q33" s="55">
        <f t="shared" si="2"/>
        <v>0</v>
      </c>
      <c r="R33" s="54"/>
      <c r="S33" s="55"/>
      <c r="T33" s="55"/>
      <c r="U33" s="55"/>
      <c r="V33" s="68">
        <f t="shared" si="4"/>
        <v>0</v>
      </c>
      <c r="W33" s="103" t="s">
        <v>36</v>
      </c>
    </row>
    <row r="34" spans="1:23" ht="25.5" customHeight="1" x14ac:dyDescent="0.25">
      <c r="A34" s="196" t="s">
        <v>29</v>
      </c>
      <c r="B34" s="200">
        <v>764</v>
      </c>
      <c r="C34" s="202">
        <v>43770</v>
      </c>
      <c r="D34" s="204">
        <v>43803</v>
      </c>
      <c r="E34" s="204" t="s">
        <v>32</v>
      </c>
      <c r="F34" s="198">
        <v>2175430</v>
      </c>
      <c r="G34" s="198">
        <v>58700</v>
      </c>
      <c r="H34" s="198">
        <v>26800</v>
      </c>
      <c r="I34" s="198"/>
      <c r="J34" s="198">
        <f t="shared" si="0"/>
        <v>2089930</v>
      </c>
      <c r="K34" s="198">
        <v>43508.6</v>
      </c>
      <c r="L34" s="37"/>
      <c r="M34" s="198">
        <f t="shared" si="1"/>
        <v>2046421.4</v>
      </c>
      <c r="N34" s="101">
        <v>43861</v>
      </c>
      <c r="O34" s="37">
        <v>204637</v>
      </c>
      <c r="P34" s="37">
        <v>102321</v>
      </c>
      <c r="Q34" s="37">
        <f t="shared" si="2"/>
        <v>1944100.4</v>
      </c>
      <c r="R34" s="101"/>
      <c r="S34" s="37"/>
      <c r="T34" s="37"/>
      <c r="U34" s="37"/>
      <c r="V34" s="211">
        <f>V33+Q35</f>
        <v>0</v>
      </c>
      <c r="W34" s="208" t="s">
        <v>36</v>
      </c>
    </row>
    <row r="35" spans="1:23" ht="15.75" thickBot="1" x14ac:dyDescent="0.3">
      <c r="A35" s="197"/>
      <c r="B35" s="201"/>
      <c r="C35" s="203"/>
      <c r="D35" s="205"/>
      <c r="E35" s="205"/>
      <c r="F35" s="199"/>
      <c r="G35" s="199"/>
      <c r="H35" s="199"/>
      <c r="I35" s="199"/>
      <c r="J35" s="199"/>
      <c r="K35" s="199"/>
      <c r="L35" s="39"/>
      <c r="M35" s="199"/>
      <c r="N35" s="102">
        <v>43903</v>
      </c>
      <c r="O35" s="39">
        <v>10752405</v>
      </c>
      <c r="P35" s="39">
        <v>1944100.4</v>
      </c>
      <c r="Q35" s="39">
        <f>Q34-P35</f>
        <v>0</v>
      </c>
      <c r="R35" s="102"/>
      <c r="S35" s="39"/>
      <c r="T35" s="39"/>
      <c r="U35" s="39"/>
      <c r="V35" s="212"/>
      <c r="W35" s="208"/>
    </row>
    <row r="36" spans="1:23" ht="25.5" customHeight="1" x14ac:dyDescent="0.25">
      <c r="A36" s="196" t="s">
        <v>29</v>
      </c>
      <c r="B36" s="200">
        <v>766</v>
      </c>
      <c r="C36" s="202">
        <v>43770</v>
      </c>
      <c r="D36" s="204">
        <v>43803</v>
      </c>
      <c r="E36" s="204" t="s">
        <v>32</v>
      </c>
      <c r="F36" s="198">
        <v>35000</v>
      </c>
      <c r="G36" s="198">
        <v>11600</v>
      </c>
      <c r="H36" s="198"/>
      <c r="I36" s="198"/>
      <c r="J36" s="198">
        <f t="shared" si="0"/>
        <v>23400</v>
      </c>
      <c r="K36" s="198">
        <v>700</v>
      </c>
      <c r="L36" s="37"/>
      <c r="M36" s="198">
        <f t="shared" si="1"/>
        <v>22700</v>
      </c>
      <c r="N36" s="101">
        <v>43861</v>
      </c>
      <c r="O36" s="37">
        <v>204637</v>
      </c>
      <c r="P36" s="37">
        <v>8626</v>
      </c>
      <c r="Q36" s="37">
        <f t="shared" si="2"/>
        <v>14074</v>
      </c>
      <c r="R36" s="101"/>
      <c r="S36" s="37"/>
      <c r="T36" s="37"/>
      <c r="U36" s="37"/>
      <c r="V36" s="211">
        <f>V34+Q37</f>
        <v>0</v>
      </c>
      <c r="W36" s="208" t="s">
        <v>36</v>
      </c>
    </row>
    <row r="37" spans="1:23" ht="15.75" thickBot="1" x14ac:dyDescent="0.3">
      <c r="A37" s="197"/>
      <c r="B37" s="201"/>
      <c r="C37" s="203"/>
      <c r="D37" s="205"/>
      <c r="E37" s="205"/>
      <c r="F37" s="199"/>
      <c r="G37" s="199"/>
      <c r="H37" s="199"/>
      <c r="I37" s="199"/>
      <c r="J37" s="199"/>
      <c r="K37" s="199"/>
      <c r="L37" s="39"/>
      <c r="M37" s="199"/>
      <c r="N37" s="102">
        <v>43903</v>
      </c>
      <c r="O37" s="39">
        <v>10752405</v>
      </c>
      <c r="P37" s="39">
        <v>14074</v>
      </c>
      <c r="Q37" s="39">
        <f>Q36-P37</f>
        <v>0</v>
      </c>
      <c r="R37" s="102"/>
      <c r="S37" s="39"/>
      <c r="T37" s="39"/>
      <c r="U37" s="39"/>
      <c r="V37" s="212"/>
      <c r="W37" s="208"/>
    </row>
    <row r="38" spans="1:23" ht="25.5" customHeight="1" x14ac:dyDescent="0.25">
      <c r="A38" s="196" t="s">
        <v>29</v>
      </c>
      <c r="B38" s="200">
        <v>895</v>
      </c>
      <c r="C38" s="202">
        <v>43800</v>
      </c>
      <c r="D38" s="204">
        <v>43817</v>
      </c>
      <c r="E38" s="204" t="s">
        <v>32</v>
      </c>
      <c r="F38" s="198">
        <v>119100</v>
      </c>
      <c r="G38" s="198"/>
      <c r="H38" s="198"/>
      <c r="I38" s="198"/>
      <c r="J38" s="198">
        <f t="shared" si="0"/>
        <v>119100</v>
      </c>
      <c r="K38" s="198">
        <v>2382</v>
      </c>
      <c r="L38" s="37"/>
      <c r="M38" s="198">
        <f t="shared" si="1"/>
        <v>116718</v>
      </c>
      <c r="N38" s="101">
        <v>43861</v>
      </c>
      <c r="O38" s="37">
        <v>204637</v>
      </c>
      <c r="P38" s="37">
        <v>44194</v>
      </c>
      <c r="Q38" s="37">
        <f t="shared" si="2"/>
        <v>72524</v>
      </c>
      <c r="R38" s="101"/>
      <c r="S38" s="37"/>
      <c r="T38" s="37"/>
      <c r="U38" s="37"/>
      <c r="V38" s="211">
        <f>V36+Q39</f>
        <v>0</v>
      </c>
      <c r="W38" s="208" t="s">
        <v>36</v>
      </c>
    </row>
    <row r="39" spans="1:23" ht="15.75" thickBot="1" x14ac:dyDescent="0.3">
      <c r="A39" s="197"/>
      <c r="B39" s="201"/>
      <c r="C39" s="203"/>
      <c r="D39" s="205"/>
      <c r="E39" s="205"/>
      <c r="F39" s="199"/>
      <c r="G39" s="199"/>
      <c r="H39" s="199"/>
      <c r="I39" s="199"/>
      <c r="J39" s="199"/>
      <c r="K39" s="199"/>
      <c r="L39" s="39"/>
      <c r="M39" s="199"/>
      <c r="N39" s="102">
        <v>43921</v>
      </c>
      <c r="O39" s="39">
        <v>8095428</v>
      </c>
      <c r="P39" s="39">
        <v>72524</v>
      </c>
      <c r="Q39" s="39">
        <f>Q38-P39</f>
        <v>0</v>
      </c>
      <c r="R39" s="102"/>
      <c r="S39" s="39"/>
      <c r="T39" s="39"/>
      <c r="U39" s="39"/>
      <c r="V39" s="212"/>
      <c r="W39" s="208"/>
    </row>
    <row r="40" spans="1:23" ht="26.25" thickBot="1" x14ac:dyDescent="0.3">
      <c r="A40" s="51" t="s">
        <v>29</v>
      </c>
      <c r="B40" s="52">
        <v>896</v>
      </c>
      <c r="C40" s="53">
        <v>43800</v>
      </c>
      <c r="D40" s="54">
        <v>43817</v>
      </c>
      <c r="E40" s="54" t="s">
        <v>32</v>
      </c>
      <c r="F40" s="55">
        <v>3481410</v>
      </c>
      <c r="G40" s="55"/>
      <c r="H40" s="55"/>
      <c r="I40" s="55"/>
      <c r="J40" s="55">
        <f t="shared" si="0"/>
        <v>3481410</v>
      </c>
      <c r="K40" s="55">
        <v>69628.2</v>
      </c>
      <c r="L40" s="55"/>
      <c r="M40" s="55">
        <f t="shared" si="1"/>
        <v>3411781.8</v>
      </c>
      <c r="N40" s="54">
        <v>43921</v>
      </c>
      <c r="O40" s="55">
        <v>8095428</v>
      </c>
      <c r="P40" s="55">
        <v>3411781.8</v>
      </c>
      <c r="Q40" s="55">
        <f t="shared" si="2"/>
        <v>0</v>
      </c>
      <c r="R40" s="54"/>
      <c r="S40" s="55"/>
      <c r="T40" s="55"/>
      <c r="U40" s="55"/>
      <c r="V40" s="68">
        <f>V38+Q40</f>
        <v>0</v>
      </c>
      <c r="W40" s="103" t="s">
        <v>36</v>
      </c>
    </row>
    <row r="41" spans="1:23" ht="25.5" customHeight="1" x14ac:dyDescent="0.25">
      <c r="A41" s="196" t="s">
        <v>29</v>
      </c>
      <c r="B41" s="200">
        <v>898</v>
      </c>
      <c r="C41" s="202">
        <v>43800</v>
      </c>
      <c r="D41" s="204">
        <v>43817</v>
      </c>
      <c r="E41" s="204" t="s">
        <v>32</v>
      </c>
      <c r="F41" s="198">
        <v>1857400</v>
      </c>
      <c r="G41" s="198"/>
      <c r="H41" s="198"/>
      <c r="I41" s="198"/>
      <c r="J41" s="198">
        <f t="shared" si="0"/>
        <v>1857400</v>
      </c>
      <c r="K41" s="198">
        <v>37148</v>
      </c>
      <c r="L41" s="37"/>
      <c r="M41" s="198">
        <f t="shared" si="1"/>
        <v>1820252</v>
      </c>
      <c r="N41" s="101">
        <v>43861</v>
      </c>
      <c r="O41" s="37">
        <v>204637</v>
      </c>
      <c r="P41" s="37">
        <v>36389</v>
      </c>
      <c r="Q41" s="37">
        <f t="shared" si="2"/>
        <v>1783863</v>
      </c>
      <c r="R41" s="101"/>
      <c r="S41" s="37"/>
      <c r="T41" s="37"/>
      <c r="U41" s="37"/>
      <c r="V41" s="211">
        <f>V40+Q42</f>
        <v>0</v>
      </c>
      <c r="W41" s="208" t="s">
        <v>36</v>
      </c>
    </row>
    <row r="42" spans="1:23" ht="15.75" thickBot="1" x14ac:dyDescent="0.3">
      <c r="A42" s="197"/>
      <c r="B42" s="201"/>
      <c r="C42" s="203"/>
      <c r="D42" s="205"/>
      <c r="E42" s="205"/>
      <c r="F42" s="199"/>
      <c r="G42" s="199"/>
      <c r="H42" s="199"/>
      <c r="I42" s="199"/>
      <c r="J42" s="199"/>
      <c r="K42" s="199"/>
      <c r="L42" s="39"/>
      <c r="M42" s="199"/>
      <c r="N42" s="102">
        <v>43921</v>
      </c>
      <c r="O42" s="39">
        <v>8095428</v>
      </c>
      <c r="P42" s="39">
        <v>1783863</v>
      </c>
      <c r="Q42" s="39">
        <f>Q41-P42</f>
        <v>0</v>
      </c>
      <c r="R42" s="102"/>
      <c r="S42" s="39"/>
      <c r="T42" s="39"/>
      <c r="U42" s="39"/>
      <c r="V42" s="212"/>
      <c r="W42" s="208"/>
    </row>
    <row r="43" spans="1:23" ht="26.25" thickBot="1" x14ac:dyDescent="0.3">
      <c r="A43" s="51" t="s">
        <v>29</v>
      </c>
      <c r="B43" s="52">
        <v>902</v>
      </c>
      <c r="C43" s="53">
        <v>43800</v>
      </c>
      <c r="D43" s="54">
        <v>43817</v>
      </c>
      <c r="E43" s="54" t="s">
        <v>32</v>
      </c>
      <c r="F43" s="55">
        <v>833555</v>
      </c>
      <c r="G43" s="55"/>
      <c r="H43" s="55"/>
      <c r="I43" s="55"/>
      <c r="J43" s="55">
        <f t="shared" si="0"/>
        <v>833555</v>
      </c>
      <c r="K43" s="55">
        <v>16671.099999999999</v>
      </c>
      <c r="L43" s="55"/>
      <c r="M43" s="55">
        <f t="shared" si="1"/>
        <v>816883.9</v>
      </c>
      <c r="N43" s="54">
        <v>43921</v>
      </c>
      <c r="O43" s="55">
        <v>8095428</v>
      </c>
      <c r="P43" s="55">
        <v>816883.9</v>
      </c>
      <c r="Q43" s="55">
        <f t="shared" si="2"/>
        <v>0</v>
      </c>
      <c r="R43" s="54"/>
      <c r="S43" s="55"/>
      <c r="T43" s="55"/>
      <c r="U43" s="55"/>
      <c r="V43" s="68">
        <f>V41+Q42</f>
        <v>0</v>
      </c>
      <c r="W43" s="103" t="s">
        <v>36</v>
      </c>
    </row>
    <row r="44" spans="1:23" ht="25.5" customHeight="1" x14ac:dyDescent="0.25">
      <c r="A44" s="196" t="s">
        <v>29</v>
      </c>
      <c r="B44" s="200">
        <v>903</v>
      </c>
      <c r="C44" s="202">
        <v>43800</v>
      </c>
      <c r="D44" s="204">
        <v>43817</v>
      </c>
      <c r="E44" s="204" t="s">
        <v>32</v>
      </c>
      <c r="F44" s="198">
        <v>668810</v>
      </c>
      <c r="G44" s="198"/>
      <c r="H44" s="198"/>
      <c r="I44" s="198"/>
      <c r="J44" s="198">
        <f t="shared" si="0"/>
        <v>668810</v>
      </c>
      <c r="K44" s="198">
        <v>13376.2</v>
      </c>
      <c r="L44" s="37"/>
      <c r="M44" s="198">
        <f t="shared" si="1"/>
        <v>655433.80000000005</v>
      </c>
      <c r="N44" s="101">
        <v>43861</v>
      </c>
      <c r="O44" s="37">
        <v>204637</v>
      </c>
      <c r="P44" s="37">
        <v>13107</v>
      </c>
      <c r="Q44" s="37">
        <f t="shared" si="2"/>
        <v>642326.80000000005</v>
      </c>
      <c r="R44" s="101"/>
      <c r="S44" s="37"/>
      <c r="T44" s="37"/>
      <c r="U44" s="37"/>
      <c r="V44" s="211">
        <f>V43+Q45</f>
        <v>0</v>
      </c>
      <c r="W44" s="208" t="s">
        <v>36</v>
      </c>
    </row>
    <row r="45" spans="1:23" ht="15.75" thickBot="1" x14ac:dyDescent="0.3">
      <c r="A45" s="197"/>
      <c r="B45" s="201"/>
      <c r="C45" s="203"/>
      <c r="D45" s="205"/>
      <c r="E45" s="205"/>
      <c r="F45" s="199"/>
      <c r="G45" s="199"/>
      <c r="H45" s="199"/>
      <c r="I45" s="199"/>
      <c r="J45" s="199"/>
      <c r="K45" s="199"/>
      <c r="L45" s="39"/>
      <c r="M45" s="199"/>
      <c r="N45" s="102">
        <v>43921</v>
      </c>
      <c r="O45" s="39">
        <v>8095428</v>
      </c>
      <c r="P45" s="39">
        <v>642326.80000000005</v>
      </c>
      <c r="Q45" s="39">
        <f>Q44-P45</f>
        <v>0</v>
      </c>
      <c r="R45" s="102"/>
      <c r="S45" s="39"/>
      <c r="T45" s="39"/>
      <c r="U45" s="39"/>
      <c r="V45" s="212"/>
      <c r="W45" s="208"/>
    </row>
    <row r="46" spans="1:23" ht="26.25" thickBot="1" x14ac:dyDescent="0.3">
      <c r="A46" s="51" t="s">
        <v>29</v>
      </c>
      <c r="B46" s="52">
        <v>946</v>
      </c>
      <c r="C46" s="53">
        <v>43800</v>
      </c>
      <c r="D46" s="54">
        <v>43833</v>
      </c>
      <c r="E46" s="54" t="s">
        <v>32</v>
      </c>
      <c r="F46" s="55">
        <v>961550</v>
      </c>
      <c r="G46" s="55"/>
      <c r="H46" s="55"/>
      <c r="I46" s="55"/>
      <c r="J46" s="55">
        <f t="shared" si="0"/>
        <v>961550</v>
      </c>
      <c r="K46" s="55">
        <v>19231</v>
      </c>
      <c r="L46" s="55"/>
      <c r="M46" s="55">
        <f t="shared" si="1"/>
        <v>942319</v>
      </c>
      <c r="N46" s="54">
        <v>43921</v>
      </c>
      <c r="O46" s="55">
        <v>8095428</v>
      </c>
      <c r="P46" s="55">
        <v>942319</v>
      </c>
      <c r="Q46" s="55">
        <f t="shared" si="2"/>
        <v>0</v>
      </c>
      <c r="R46" s="54"/>
      <c r="S46" s="55"/>
      <c r="T46" s="55"/>
      <c r="U46" s="55"/>
      <c r="V46" s="68">
        <f>V44+Q46</f>
        <v>0</v>
      </c>
      <c r="W46" s="103" t="s">
        <v>44</v>
      </c>
    </row>
    <row r="47" spans="1:23" ht="25.5" customHeight="1" x14ac:dyDescent="0.25">
      <c r="A47" s="196" t="s">
        <v>29</v>
      </c>
      <c r="B47" s="200">
        <v>947</v>
      </c>
      <c r="C47" s="202">
        <v>43800</v>
      </c>
      <c r="D47" s="204">
        <v>43833</v>
      </c>
      <c r="E47" s="204" t="s">
        <v>32</v>
      </c>
      <c r="F47" s="198">
        <v>222310</v>
      </c>
      <c r="G47" s="198">
        <v>23100</v>
      </c>
      <c r="H47" s="198"/>
      <c r="I47" s="198"/>
      <c r="J47" s="198">
        <f t="shared" si="0"/>
        <v>199210</v>
      </c>
      <c r="K47" s="198">
        <v>4446.2</v>
      </c>
      <c r="L47" s="37"/>
      <c r="M47" s="198">
        <f t="shared" si="1"/>
        <v>194763.8</v>
      </c>
      <c r="N47" s="101">
        <v>43880</v>
      </c>
      <c r="O47" s="37">
        <v>23272</v>
      </c>
      <c r="P47" s="37">
        <v>23272</v>
      </c>
      <c r="Q47" s="37">
        <f t="shared" si="2"/>
        <v>171491.8</v>
      </c>
      <c r="R47" s="101"/>
      <c r="S47" s="37"/>
      <c r="T47" s="37"/>
      <c r="U47" s="37"/>
      <c r="V47" s="211">
        <f>V46+Q48</f>
        <v>0</v>
      </c>
      <c r="W47" s="208" t="s">
        <v>44</v>
      </c>
    </row>
    <row r="48" spans="1:23" ht="15.75" thickBot="1" x14ac:dyDescent="0.3">
      <c r="A48" s="197"/>
      <c r="B48" s="201"/>
      <c r="C48" s="203"/>
      <c r="D48" s="205"/>
      <c r="E48" s="205"/>
      <c r="F48" s="199"/>
      <c r="G48" s="199"/>
      <c r="H48" s="199"/>
      <c r="I48" s="199"/>
      <c r="J48" s="199"/>
      <c r="K48" s="199"/>
      <c r="L48" s="39"/>
      <c r="M48" s="199"/>
      <c r="N48" s="102">
        <v>43921</v>
      </c>
      <c r="O48" s="39">
        <v>8095428</v>
      </c>
      <c r="P48" s="39">
        <v>171491.8</v>
      </c>
      <c r="Q48" s="39">
        <f>Q47-P48</f>
        <v>0</v>
      </c>
      <c r="R48" s="102"/>
      <c r="S48" s="39"/>
      <c r="T48" s="39"/>
      <c r="U48" s="39"/>
      <c r="V48" s="212"/>
      <c r="W48" s="208"/>
    </row>
    <row r="49" spans="1:23" ht="26.25" thickBot="1" x14ac:dyDescent="0.3">
      <c r="A49" s="51" t="s">
        <v>29</v>
      </c>
      <c r="B49" s="52">
        <v>949</v>
      </c>
      <c r="C49" s="53">
        <v>43800</v>
      </c>
      <c r="D49" s="54">
        <v>43833</v>
      </c>
      <c r="E49" s="54" t="s">
        <v>32</v>
      </c>
      <c r="F49" s="55">
        <v>262320</v>
      </c>
      <c r="G49" s="55"/>
      <c r="H49" s="55"/>
      <c r="I49" s="55"/>
      <c r="J49" s="55">
        <f t="shared" si="0"/>
        <v>262320</v>
      </c>
      <c r="K49" s="55">
        <v>5246.4000000000005</v>
      </c>
      <c r="L49" s="55"/>
      <c r="M49" s="55">
        <f t="shared" si="1"/>
        <v>257073.6</v>
      </c>
      <c r="N49" s="54">
        <v>43921</v>
      </c>
      <c r="O49" s="55">
        <v>8095428</v>
      </c>
      <c r="P49" s="55">
        <v>257073.6</v>
      </c>
      <c r="Q49" s="55">
        <f t="shared" si="2"/>
        <v>0</v>
      </c>
      <c r="R49" s="54"/>
      <c r="S49" s="55"/>
      <c r="T49" s="55"/>
      <c r="U49" s="55"/>
      <c r="V49" s="68">
        <f>V47+Q48</f>
        <v>0</v>
      </c>
      <c r="W49" s="103" t="s">
        <v>44</v>
      </c>
    </row>
    <row r="50" spans="1:23" ht="25.5" customHeight="1" thickBot="1" x14ac:dyDescent="0.3">
      <c r="A50" s="110" t="s">
        <v>29</v>
      </c>
      <c r="B50" s="111">
        <v>1175</v>
      </c>
      <c r="C50" s="112">
        <v>43831</v>
      </c>
      <c r="D50" s="113">
        <v>43864</v>
      </c>
      <c r="E50" s="113" t="s">
        <v>17</v>
      </c>
      <c r="F50" s="109">
        <v>105000</v>
      </c>
      <c r="G50" s="109">
        <v>31600</v>
      </c>
      <c r="H50" s="109"/>
      <c r="I50" s="109"/>
      <c r="J50" s="109">
        <f>F50-H50-G50-I50</f>
        <v>73400</v>
      </c>
      <c r="K50" s="109">
        <v>2100</v>
      </c>
      <c r="L50" s="37"/>
      <c r="M50" s="109">
        <f>J50-K50-L50</f>
        <v>71300</v>
      </c>
      <c r="N50" s="101">
        <v>43903</v>
      </c>
      <c r="O50" s="37">
        <v>54980</v>
      </c>
      <c r="P50" s="37">
        <v>27094</v>
      </c>
      <c r="Q50" s="37">
        <f>M50-P50</f>
        <v>44206</v>
      </c>
      <c r="R50" s="101"/>
      <c r="S50" s="37"/>
      <c r="T50" s="37"/>
      <c r="U50" s="37"/>
      <c r="V50" s="108">
        <f>V49+Q50</f>
        <v>44206</v>
      </c>
      <c r="W50" s="115" t="s">
        <v>17</v>
      </c>
    </row>
    <row r="51" spans="1:23" ht="15" customHeight="1" thickBot="1" x14ac:dyDescent="0.3">
      <c r="A51" s="110" t="s">
        <v>29</v>
      </c>
      <c r="B51" s="111">
        <v>1179</v>
      </c>
      <c r="C51" s="112">
        <v>43831</v>
      </c>
      <c r="D51" s="113">
        <v>43864</v>
      </c>
      <c r="E51" s="113" t="s">
        <v>17</v>
      </c>
      <c r="F51" s="109">
        <v>1033120</v>
      </c>
      <c r="G51" s="109"/>
      <c r="H51" s="109"/>
      <c r="I51" s="109"/>
      <c r="J51" s="109">
        <f>F51-G51-H51-I51</f>
        <v>1033120</v>
      </c>
      <c r="K51" s="109">
        <v>20662.400000000001</v>
      </c>
      <c r="L51" s="37"/>
      <c r="M51" s="109">
        <f>J51-K51-L51</f>
        <v>1012457.6</v>
      </c>
      <c r="N51" s="101">
        <v>43903</v>
      </c>
      <c r="O51" s="37">
        <v>54980</v>
      </c>
      <c r="P51" s="37">
        <v>27886</v>
      </c>
      <c r="Q51" s="37">
        <f>M51-P51</f>
        <v>984571.6</v>
      </c>
      <c r="R51" s="101"/>
      <c r="S51" s="37"/>
      <c r="T51" s="37"/>
      <c r="U51" s="37"/>
      <c r="V51" s="108">
        <f>V50+Q51</f>
        <v>1028777.6</v>
      </c>
      <c r="W51" s="115" t="s">
        <v>17</v>
      </c>
    </row>
    <row r="52" spans="1:23" ht="26.25" thickBot="1" x14ac:dyDescent="0.3">
      <c r="A52" s="100" t="s">
        <v>29</v>
      </c>
      <c r="B52" s="52">
        <v>1180</v>
      </c>
      <c r="C52" s="53">
        <v>43831</v>
      </c>
      <c r="D52" s="54">
        <v>43864</v>
      </c>
      <c r="E52" s="54" t="s">
        <v>17</v>
      </c>
      <c r="F52" s="55">
        <v>4420790</v>
      </c>
      <c r="G52" s="55"/>
      <c r="H52" s="55">
        <v>138115</v>
      </c>
      <c r="I52" s="55"/>
      <c r="J52" s="55">
        <f t="shared" si="0"/>
        <v>4282675</v>
      </c>
      <c r="K52" s="55">
        <v>88415.8</v>
      </c>
      <c r="L52" s="55"/>
      <c r="M52" s="55">
        <f t="shared" si="1"/>
        <v>4194259.2</v>
      </c>
      <c r="N52" s="54"/>
      <c r="O52" s="55"/>
      <c r="P52" s="55"/>
      <c r="Q52" s="37">
        <f>M52-P52</f>
        <v>4194259.2</v>
      </c>
      <c r="R52" s="54"/>
      <c r="S52" s="55"/>
      <c r="T52" s="55"/>
      <c r="U52" s="55"/>
      <c r="V52" s="108">
        <f t="shared" ref="V52:V57" si="5">V51+Q52</f>
        <v>5223036.8</v>
      </c>
      <c r="W52" s="103" t="s">
        <v>17</v>
      </c>
    </row>
    <row r="53" spans="1:23" ht="26.25" thickBot="1" x14ac:dyDescent="0.3">
      <c r="A53" s="100" t="s">
        <v>29</v>
      </c>
      <c r="B53" s="52">
        <v>1181</v>
      </c>
      <c r="C53" s="53">
        <v>43831</v>
      </c>
      <c r="D53" s="54">
        <v>43864</v>
      </c>
      <c r="E53" s="54" t="s">
        <v>17</v>
      </c>
      <c r="F53" s="55">
        <v>856930</v>
      </c>
      <c r="G53" s="55"/>
      <c r="H53" s="55">
        <v>35200</v>
      </c>
      <c r="I53" s="55"/>
      <c r="J53" s="55">
        <f t="shared" si="0"/>
        <v>821730</v>
      </c>
      <c r="K53" s="55">
        <v>17138.599999999999</v>
      </c>
      <c r="L53" s="55"/>
      <c r="M53" s="55">
        <f t="shared" si="1"/>
        <v>804591.4</v>
      </c>
      <c r="N53" s="54"/>
      <c r="O53" s="55"/>
      <c r="P53" s="55"/>
      <c r="Q53" s="37">
        <f>M53-P53</f>
        <v>804591.4</v>
      </c>
      <c r="R53" s="54"/>
      <c r="S53" s="55"/>
      <c r="T53" s="55"/>
      <c r="U53" s="55"/>
      <c r="V53" s="108">
        <f>V52+Q53</f>
        <v>6027628.2000000002</v>
      </c>
      <c r="W53" s="103" t="s">
        <v>17</v>
      </c>
    </row>
    <row r="54" spans="1:23" ht="26.25" thickBot="1" x14ac:dyDescent="0.3">
      <c r="A54" s="100" t="s">
        <v>29</v>
      </c>
      <c r="B54" s="106">
        <v>1285</v>
      </c>
      <c r="C54" s="107">
        <v>43862</v>
      </c>
      <c r="D54" s="105">
        <v>43893</v>
      </c>
      <c r="E54" s="105" t="s">
        <v>17</v>
      </c>
      <c r="F54" s="64">
        <v>9123445</v>
      </c>
      <c r="G54" s="64"/>
      <c r="H54" s="64">
        <v>435946</v>
      </c>
      <c r="I54" s="64"/>
      <c r="J54" s="55">
        <f t="shared" si="0"/>
        <v>8687499</v>
      </c>
      <c r="K54" s="64">
        <v>182468.9</v>
      </c>
      <c r="L54" s="64"/>
      <c r="M54" s="55">
        <f t="shared" si="1"/>
        <v>8505030.0999999996</v>
      </c>
      <c r="N54" s="105"/>
      <c r="O54" s="64"/>
      <c r="P54" s="64"/>
      <c r="Q54" s="37">
        <f t="shared" ref="Q54" si="6">M54-P54</f>
        <v>8505030.0999999996</v>
      </c>
      <c r="R54" s="105"/>
      <c r="S54" s="64"/>
      <c r="T54" s="64"/>
      <c r="U54" s="64"/>
      <c r="V54" s="108">
        <f t="shared" si="5"/>
        <v>14532658.300000001</v>
      </c>
      <c r="W54" s="103" t="s">
        <v>17</v>
      </c>
    </row>
    <row r="55" spans="1:23" ht="25.5" customHeight="1" thickBot="1" x14ac:dyDescent="0.3">
      <c r="A55" s="110" t="s">
        <v>29</v>
      </c>
      <c r="B55" s="111">
        <v>1286</v>
      </c>
      <c r="C55" s="112">
        <v>43862</v>
      </c>
      <c r="D55" s="113">
        <v>43893</v>
      </c>
      <c r="E55" s="113" t="s">
        <v>17</v>
      </c>
      <c r="F55" s="109">
        <v>3171950</v>
      </c>
      <c r="G55" s="109">
        <v>58900</v>
      </c>
      <c r="H55" s="109">
        <v>41200</v>
      </c>
      <c r="I55" s="109"/>
      <c r="J55" s="109">
        <f t="shared" si="0"/>
        <v>3071850</v>
      </c>
      <c r="K55" s="109">
        <v>63439</v>
      </c>
      <c r="L55" s="37"/>
      <c r="M55" s="109">
        <f t="shared" si="1"/>
        <v>3008411</v>
      </c>
      <c r="N55" s="101"/>
      <c r="O55" s="37"/>
      <c r="P55" s="37"/>
      <c r="Q55" s="37">
        <f>M55-P55</f>
        <v>3008411</v>
      </c>
      <c r="R55" s="101"/>
      <c r="S55" s="37"/>
      <c r="T55" s="37"/>
      <c r="U55" s="37"/>
      <c r="V55" s="108">
        <f t="shared" si="5"/>
        <v>17541069.300000001</v>
      </c>
      <c r="W55" s="115" t="s">
        <v>17</v>
      </c>
    </row>
    <row r="56" spans="1:23" ht="25.5" customHeight="1" thickBot="1" x14ac:dyDescent="0.3">
      <c r="A56" s="110" t="s">
        <v>29</v>
      </c>
      <c r="B56" s="111">
        <v>1288</v>
      </c>
      <c r="C56" s="112">
        <v>43862</v>
      </c>
      <c r="D56" s="113">
        <v>43893</v>
      </c>
      <c r="E56" s="113" t="s">
        <v>17</v>
      </c>
      <c r="F56" s="109">
        <v>280000</v>
      </c>
      <c r="G56" s="109">
        <v>46500</v>
      </c>
      <c r="H56" s="109"/>
      <c r="I56" s="109"/>
      <c r="J56" s="109">
        <f t="shared" si="0"/>
        <v>233500</v>
      </c>
      <c r="K56" s="109">
        <v>5600</v>
      </c>
      <c r="L56" s="37"/>
      <c r="M56" s="109">
        <f t="shared" si="1"/>
        <v>227900</v>
      </c>
      <c r="N56" s="101"/>
      <c r="O56" s="37"/>
      <c r="P56" s="37"/>
      <c r="Q56" s="37">
        <f>M56-P56</f>
        <v>227900</v>
      </c>
      <c r="R56" s="101"/>
      <c r="S56" s="37"/>
      <c r="T56" s="37"/>
      <c r="U56" s="37"/>
      <c r="V56" s="108">
        <f t="shared" si="5"/>
        <v>17768969.300000001</v>
      </c>
      <c r="W56" s="115" t="s">
        <v>17</v>
      </c>
    </row>
    <row r="57" spans="1:23" ht="26.25" thickBot="1" x14ac:dyDescent="0.3">
      <c r="A57" s="51" t="s">
        <v>29</v>
      </c>
      <c r="B57" s="52">
        <v>1290</v>
      </c>
      <c r="C57" s="53">
        <v>43862</v>
      </c>
      <c r="D57" s="54">
        <v>43893</v>
      </c>
      <c r="E57" s="54" t="s">
        <v>17</v>
      </c>
      <c r="F57" s="55">
        <v>304620</v>
      </c>
      <c r="G57" s="55"/>
      <c r="H57" s="55">
        <v>11000</v>
      </c>
      <c r="I57" s="55"/>
      <c r="J57" s="55">
        <f t="shared" si="0"/>
        <v>293620</v>
      </c>
      <c r="K57" s="55">
        <v>6092.4000000000005</v>
      </c>
      <c r="L57" s="55"/>
      <c r="M57" s="55">
        <f t="shared" si="1"/>
        <v>287527.59999999998</v>
      </c>
      <c r="N57" s="54"/>
      <c r="O57" s="55"/>
      <c r="P57" s="55"/>
      <c r="Q57" s="37">
        <f>M57-P57</f>
        <v>287527.59999999998</v>
      </c>
      <c r="R57" s="54"/>
      <c r="S57" s="55"/>
      <c r="T57" s="55"/>
      <c r="U57" s="55"/>
      <c r="V57" s="108">
        <f t="shared" si="5"/>
        <v>18056496.900000002</v>
      </c>
      <c r="W57" s="103" t="s">
        <v>17</v>
      </c>
    </row>
    <row r="58" spans="1:23" ht="15" customHeight="1" x14ac:dyDescent="0.25">
      <c r="A58" s="218" t="s">
        <v>15</v>
      </c>
      <c r="B58" s="219"/>
      <c r="C58" s="219"/>
      <c r="D58" s="219"/>
      <c r="E58" s="219"/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20"/>
      <c r="Q58" s="43">
        <f>Q54+Q50+Q51+Q52+Q53+Q55+Q56+Q57</f>
        <v>18056496.899999999</v>
      </c>
      <c r="R58" s="44"/>
      <c r="S58" s="44"/>
      <c r="T58" s="44"/>
      <c r="U58" s="44"/>
      <c r="V58" s="45">
        <f>Q58/$Q$58</f>
        <v>1</v>
      </c>
    </row>
    <row r="59" spans="1:23" ht="15.75" customHeight="1" x14ac:dyDescent="0.25">
      <c r="A59" s="221" t="s">
        <v>16</v>
      </c>
      <c r="B59" s="222"/>
      <c r="C59" s="222"/>
      <c r="D59" s="222"/>
      <c r="E59" s="222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3"/>
      <c r="Q59" s="21">
        <f>0</f>
        <v>0</v>
      </c>
      <c r="R59" s="28"/>
      <c r="S59" s="28"/>
      <c r="T59" s="28"/>
      <c r="U59" s="28"/>
      <c r="V59" s="22">
        <f t="shared" ref="V59:V60" si="7">Q59/$Q$58</f>
        <v>0</v>
      </c>
    </row>
    <row r="60" spans="1:23" ht="15.75" customHeight="1" x14ac:dyDescent="0.25">
      <c r="A60" s="23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5" t="s">
        <v>17</v>
      </c>
      <c r="Q60" s="26">
        <f>Q58-Q59</f>
        <v>18056496.899999999</v>
      </c>
      <c r="R60" s="29"/>
      <c r="S60" s="29"/>
      <c r="T60" s="29"/>
      <c r="U60" s="29"/>
      <c r="V60" s="27">
        <f t="shared" si="7"/>
        <v>1</v>
      </c>
    </row>
    <row r="62" spans="1:23" ht="16.5" x14ac:dyDescent="0.25">
      <c r="A62" s="1" t="s">
        <v>18</v>
      </c>
      <c r="B62" s="2"/>
      <c r="C62" s="2"/>
    </row>
    <row r="63" spans="1:23" ht="16.5" x14ac:dyDescent="0.25">
      <c r="A63" s="1"/>
      <c r="B63" s="2"/>
      <c r="C63" s="2"/>
    </row>
    <row r="64" spans="1:23" ht="16.5" x14ac:dyDescent="0.3">
      <c r="A64" s="3"/>
      <c r="B64" s="2"/>
      <c r="C64" s="2"/>
    </row>
    <row r="65" spans="1:3" ht="16.5" x14ac:dyDescent="0.25">
      <c r="A65" s="1"/>
      <c r="B65" s="2"/>
      <c r="C65" s="2"/>
    </row>
    <row r="66" spans="1:3" ht="16.5" x14ac:dyDescent="0.25">
      <c r="A66" s="4" t="s">
        <v>19</v>
      </c>
      <c r="B66" s="2"/>
      <c r="C66" s="2"/>
    </row>
    <row r="67" spans="1:3" ht="16.5" x14ac:dyDescent="0.25">
      <c r="A67" s="1" t="s">
        <v>20</v>
      </c>
      <c r="B67" s="2"/>
      <c r="C67" s="2"/>
    </row>
    <row r="68" spans="1:3" ht="16.5" x14ac:dyDescent="0.25">
      <c r="A68" s="1" t="s">
        <v>21</v>
      </c>
      <c r="B68" s="2"/>
      <c r="C68" s="2"/>
    </row>
    <row r="69" spans="1:3" x14ac:dyDescent="0.25">
      <c r="A69" s="2"/>
      <c r="B69" s="2"/>
      <c r="C69" s="2"/>
    </row>
  </sheetData>
  <mergeCells count="189">
    <mergeCell ref="V9:V10"/>
    <mergeCell ref="A1:W1"/>
    <mergeCell ref="A2:W2"/>
    <mergeCell ref="A4:W4"/>
    <mergeCell ref="A5:W5"/>
    <mergeCell ref="A6:W6"/>
    <mergeCell ref="A14:A15"/>
    <mergeCell ref="B14:B15"/>
    <mergeCell ref="C14:C15"/>
    <mergeCell ref="D14:D15"/>
    <mergeCell ref="E14:E15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M9:M10"/>
    <mergeCell ref="W9:W10"/>
    <mergeCell ref="M14:M15"/>
    <mergeCell ref="V14:V15"/>
    <mergeCell ref="W14:W15"/>
    <mergeCell ref="A16:A17"/>
    <mergeCell ref="B16:B17"/>
    <mergeCell ref="C16:C17"/>
    <mergeCell ref="D16:D17"/>
    <mergeCell ref="E16:E17"/>
    <mergeCell ref="F16:F17"/>
    <mergeCell ref="G16:G17"/>
    <mergeCell ref="F14:F15"/>
    <mergeCell ref="G14:G15"/>
    <mergeCell ref="H14:H15"/>
    <mergeCell ref="I14:I15"/>
    <mergeCell ref="J14:J15"/>
    <mergeCell ref="K14:K15"/>
    <mergeCell ref="W16:W17"/>
    <mergeCell ref="H16:H17"/>
    <mergeCell ref="I16:I17"/>
    <mergeCell ref="J16:J17"/>
    <mergeCell ref="K16:K17"/>
    <mergeCell ref="M16:M17"/>
    <mergeCell ref="V16:V17"/>
    <mergeCell ref="V22:V23"/>
    <mergeCell ref="W22:W23"/>
    <mergeCell ref="A24:A25"/>
    <mergeCell ref="B24:B25"/>
    <mergeCell ref="C24:C25"/>
    <mergeCell ref="D24:D25"/>
    <mergeCell ref="E24:E25"/>
    <mergeCell ref="M24:M25"/>
    <mergeCell ref="V24:V25"/>
    <mergeCell ref="W24:W25"/>
    <mergeCell ref="H24:H25"/>
    <mergeCell ref="I24:I25"/>
    <mergeCell ref="J24:J25"/>
    <mergeCell ref="K24:K25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D27:D28"/>
    <mergeCell ref="E27:E28"/>
    <mergeCell ref="F27:F28"/>
    <mergeCell ref="G27:G28"/>
    <mergeCell ref="F24:F25"/>
    <mergeCell ref="G24:G25"/>
    <mergeCell ref="J22:J23"/>
    <mergeCell ref="K22:K23"/>
    <mergeCell ref="M22:M23"/>
    <mergeCell ref="W27:W28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H27:H28"/>
    <mergeCell ref="I27:I28"/>
    <mergeCell ref="J27:J28"/>
    <mergeCell ref="K27:K28"/>
    <mergeCell ref="M27:M28"/>
    <mergeCell ref="V27:V28"/>
    <mergeCell ref="J29:J30"/>
    <mergeCell ref="K29:K30"/>
    <mergeCell ref="M29:M30"/>
    <mergeCell ref="V29:V30"/>
    <mergeCell ref="W29:W30"/>
    <mergeCell ref="A27:A28"/>
    <mergeCell ref="B27:B28"/>
    <mergeCell ref="C27:C28"/>
    <mergeCell ref="A34:A35"/>
    <mergeCell ref="B34:B35"/>
    <mergeCell ref="C34:C35"/>
    <mergeCell ref="D34:D35"/>
    <mergeCell ref="E34:E35"/>
    <mergeCell ref="M34:M35"/>
    <mergeCell ref="V34:V35"/>
    <mergeCell ref="W34:W35"/>
    <mergeCell ref="A36:A37"/>
    <mergeCell ref="B36:B37"/>
    <mergeCell ref="C36:C37"/>
    <mergeCell ref="D36:D37"/>
    <mergeCell ref="E36:E37"/>
    <mergeCell ref="F36:F37"/>
    <mergeCell ref="G36:G37"/>
    <mergeCell ref="F34:F35"/>
    <mergeCell ref="G34:G35"/>
    <mergeCell ref="H34:H35"/>
    <mergeCell ref="I34:I35"/>
    <mergeCell ref="J34:J35"/>
    <mergeCell ref="K34:K35"/>
    <mergeCell ref="W36:W37"/>
    <mergeCell ref="H36:H37"/>
    <mergeCell ref="I36:I37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J36:J37"/>
    <mergeCell ref="K36:K37"/>
    <mergeCell ref="M36:M37"/>
    <mergeCell ref="V36:V37"/>
    <mergeCell ref="J38:J39"/>
    <mergeCell ref="K38:K39"/>
    <mergeCell ref="M38:M39"/>
    <mergeCell ref="V38:V39"/>
    <mergeCell ref="W38:W39"/>
    <mergeCell ref="A41:A42"/>
    <mergeCell ref="B41:B42"/>
    <mergeCell ref="C41:C42"/>
    <mergeCell ref="D41:D42"/>
    <mergeCell ref="E41:E42"/>
    <mergeCell ref="M41:M42"/>
    <mergeCell ref="V41:V42"/>
    <mergeCell ref="W41:W42"/>
    <mergeCell ref="A44:A45"/>
    <mergeCell ref="B44:B45"/>
    <mergeCell ref="C44:C45"/>
    <mergeCell ref="D44:D45"/>
    <mergeCell ref="E44:E45"/>
    <mergeCell ref="F44:F45"/>
    <mergeCell ref="G44:G45"/>
    <mergeCell ref="F41:F42"/>
    <mergeCell ref="G41:G42"/>
    <mergeCell ref="H41:H42"/>
    <mergeCell ref="I41:I42"/>
    <mergeCell ref="J41:J42"/>
    <mergeCell ref="K41:K42"/>
    <mergeCell ref="W44:W45"/>
    <mergeCell ref="H44:H45"/>
    <mergeCell ref="I44:I45"/>
    <mergeCell ref="W47:W48"/>
    <mergeCell ref="A47:A48"/>
    <mergeCell ref="B47:B48"/>
    <mergeCell ref="C47:C48"/>
    <mergeCell ref="D47:D48"/>
    <mergeCell ref="E47:E48"/>
    <mergeCell ref="F47:F48"/>
    <mergeCell ref="G47:G48"/>
    <mergeCell ref="H47:H48"/>
    <mergeCell ref="I47:I48"/>
    <mergeCell ref="A58:P58"/>
    <mergeCell ref="A59:P59"/>
    <mergeCell ref="J44:J45"/>
    <mergeCell ref="K44:K45"/>
    <mergeCell ref="M44:M45"/>
    <mergeCell ref="V44:V45"/>
    <mergeCell ref="J47:J48"/>
    <mergeCell ref="K47:K48"/>
    <mergeCell ref="M47:M48"/>
    <mergeCell ref="V47:V48"/>
  </mergeCells>
  <conditionalFormatting sqref="A58:A60 N14:V14 A26:V26 N22:V22 N27:V27 A40:V40 N34:V34 A43:V43 N41:V41 A46:V46 N44:V44 A49:V49 N47:V47 N50:V50 A11:V13 N15:U17 V16 A18:V21 N24:V24 N23:U23 N25:U25 N29:V29 N28:U28 N30:U30 A31:V33 N36:V36 N35:U35 N38:V38 N37:U37 N39:U39 N42:U42 N45:U45 N48:U48 N55:P56 A57:P57 B52:P54 V51:V57 R9:V9 R10:U10 R52:U57 Q51:Q57">
    <cfRule type="expression" dxfId="129" priority="116" stopIfTrue="1">
      <formula>#REF!="VENCIDA"</formula>
    </cfRule>
    <cfRule type="expression" dxfId="128" priority="117" stopIfTrue="1">
      <formula>#REF!="CORRIENTE"</formula>
    </cfRule>
    <cfRule type="expression" dxfId="127" priority="118" stopIfTrue="1">
      <formula>#REF!="CASTIGADA"</formula>
    </cfRule>
    <cfRule type="expression" dxfId="126" priority="119" stopIfTrue="1">
      <formula>#REF!="DEVUELTA"</formula>
    </cfRule>
    <cfRule type="expression" dxfId="125" priority="120" stopIfTrue="1">
      <formula>#REF!="CANCELADA"</formula>
    </cfRule>
  </conditionalFormatting>
  <conditionalFormatting sqref="W9 W16 W18:W22 W24 W26:W27 W29 W31:W34 W36 W38 W40:W41 W43:W44 W46:W47 W49:W57 W11:W14">
    <cfRule type="expression" dxfId="124" priority="111" stopIfTrue="1">
      <formula>#REF!="VENCIDA"</formula>
    </cfRule>
    <cfRule type="expression" dxfId="123" priority="112" stopIfTrue="1">
      <formula>#REF!="CORRIENTE"</formula>
    </cfRule>
    <cfRule type="expression" dxfId="122" priority="113" stopIfTrue="1">
      <formula>#REF!="CASTIGADA"</formula>
    </cfRule>
    <cfRule type="expression" dxfId="121" priority="114" stopIfTrue="1">
      <formula>#REF!="DEVUELTA"</formula>
    </cfRule>
    <cfRule type="expression" dxfId="120" priority="115" stopIfTrue="1">
      <formula>#REF!="CANCELADA"</formula>
    </cfRule>
  </conditionalFormatting>
  <conditionalFormatting sqref="A14:M14 L15">
    <cfRule type="expression" dxfId="119" priority="106" stopIfTrue="1">
      <formula>#REF!="VENCIDA"</formula>
    </cfRule>
    <cfRule type="expression" dxfId="118" priority="107" stopIfTrue="1">
      <formula>#REF!="CORRIENTE"</formula>
    </cfRule>
    <cfRule type="expression" dxfId="117" priority="108" stopIfTrue="1">
      <formula>#REF!="CASTIGADA"</formula>
    </cfRule>
    <cfRule type="expression" dxfId="116" priority="109" stopIfTrue="1">
      <formula>#REF!="DEVUELTA"</formula>
    </cfRule>
    <cfRule type="expression" dxfId="115" priority="110" stopIfTrue="1">
      <formula>#REF!="CANCELADA"</formula>
    </cfRule>
  </conditionalFormatting>
  <conditionalFormatting sqref="A16:M16 L17">
    <cfRule type="expression" dxfId="114" priority="101" stopIfTrue="1">
      <formula>#REF!="VENCIDA"</formula>
    </cfRule>
    <cfRule type="expression" dxfId="113" priority="102" stopIfTrue="1">
      <formula>#REF!="CORRIENTE"</formula>
    </cfRule>
    <cfRule type="expression" dxfId="112" priority="103" stopIfTrue="1">
      <formula>#REF!="CASTIGADA"</formula>
    </cfRule>
    <cfRule type="expression" dxfId="111" priority="104" stopIfTrue="1">
      <formula>#REF!="DEVUELTA"</formula>
    </cfRule>
    <cfRule type="expression" dxfId="110" priority="105" stopIfTrue="1">
      <formula>#REF!="CANCELADA"</formula>
    </cfRule>
  </conditionalFormatting>
  <conditionalFormatting sqref="A22:M22 L23">
    <cfRule type="expression" dxfId="109" priority="96" stopIfTrue="1">
      <formula>#REF!="VENCIDA"</formula>
    </cfRule>
    <cfRule type="expression" dxfId="108" priority="97" stopIfTrue="1">
      <formula>#REF!="CORRIENTE"</formula>
    </cfRule>
    <cfRule type="expression" dxfId="107" priority="98" stopIfTrue="1">
      <formula>#REF!="CASTIGADA"</formula>
    </cfRule>
    <cfRule type="expression" dxfId="106" priority="99" stopIfTrue="1">
      <formula>#REF!="DEVUELTA"</formula>
    </cfRule>
    <cfRule type="expression" dxfId="105" priority="100" stopIfTrue="1">
      <formula>#REF!="CANCELADA"</formula>
    </cfRule>
  </conditionalFormatting>
  <conditionalFormatting sqref="A24:M24 L25">
    <cfRule type="expression" dxfId="104" priority="91" stopIfTrue="1">
      <formula>#REF!="VENCIDA"</formula>
    </cfRule>
    <cfRule type="expression" dxfId="103" priority="92" stopIfTrue="1">
      <formula>#REF!="CORRIENTE"</formula>
    </cfRule>
    <cfRule type="expression" dxfId="102" priority="93" stopIfTrue="1">
      <formula>#REF!="CASTIGADA"</formula>
    </cfRule>
    <cfRule type="expression" dxfId="101" priority="94" stopIfTrue="1">
      <formula>#REF!="DEVUELTA"</formula>
    </cfRule>
    <cfRule type="expression" dxfId="100" priority="95" stopIfTrue="1">
      <formula>#REF!="CANCELADA"</formula>
    </cfRule>
  </conditionalFormatting>
  <conditionalFormatting sqref="A27:M27 L28">
    <cfRule type="expression" dxfId="99" priority="86" stopIfTrue="1">
      <formula>#REF!="VENCIDA"</formula>
    </cfRule>
    <cfRule type="expression" dxfId="98" priority="87" stopIfTrue="1">
      <formula>#REF!="CORRIENTE"</formula>
    </cfRule>
    <cfRule type="expression" dxfId="97" priority="88" stopIfTrue="1">
      <formula>#REF!="CASTIGADA"</formula>
    </cfRule>
    <cfRule type="expression" dxfId="96" priority="89" stopIfTrue="1">
      <formula>#REF!="DEVUELTA"</formula>
    </cfRule>
    <cfRule type="expression" dxfId="95" priority="90" stopIfTrue="1">
      <formula>#REF!="CANCELADA"</formula>
    </cfRule>
  </conditionalFormatting>
  <conditionalFormatting sqref="A29:M29 L30">
    <cfRule type="expression" dxfId="94" priority="81" stopIfTrue="1">
      <formula>#REF!="VENCIDA"</formula>
    </cfRule>
    <cfRule type="expression" dxfId="93" priority="82" stopIfTrue="1">
      <formula>#REF!="CORRIENTE"</formula>
    </cfRule>
    <cfRule type="expression" dxfId="92" priority="83" stopIfTrue="1">
      <formula>#REF!="CASTIGADA"</formula>
    </cfRule>
    <cfRule type="expression" dxfId="91" priority="84" stopIfTrue="1">
      <formula>#REF!="DEVUELTA"</formula>
    </cfRule>
    <cfRule type="expression" dxfId="90" priority="85" stopIfTrue="1">
      <formula>#REF!="CANCELADA"</formula>
    </cfRule>
  </conditionalFormatting>
  <conditionalFormatting sqref="A34:M34 L35">
    <cfRule type="expression" dxfId="89" priority="76" stopIfTrue="1">
      <formula>#REF!="VENCIDA"</formula>
    </cfRule>
    <cfRule type="expression" dxfId="88" priority="77" stopIfTrue="1">
      <formula>#REF!="CORRIENTE"</formula>
    </cfRule>
    <cfRule type="expression" dxfId="87" priority="78" stopIfTrue="1">
      <formula>#REF!="CASTIGADA"</formula>
    </cfRule>
    <cfRule type="expression" dxfId="86" priority="79" stopIfTrue="1">
      <formula>#REF!="DEVUELTA"</formula>
    </cfRule>
    <cfRule type="expression" dxfId="85" priority="80" stopIfTrue="1">
      <formula>#REF!="CANCELADA"</formula>
    </cfRule>
  </conditionalFormatting>
  <conditionalFormatting sqref="A36:M36 L37">
    <cfRule type="expression" dxfId="84" priority="71" stopIfTrue="1">
      <formula>#REF!="VENCIDA"</formula>
    </cfRule>
    <cfRule type="expression" dxfId="83" priority="72" stopIfTrue="1">
      <formula>#REF!="CORRIENTE"</formula>
    </cfRule>
    <cfRule type="expression" dxfId="82" priority="73" stopIfTrue="1">
      <formula>#REF!="CASTIGADA"</formula>
    </cfRule>
    <cfRule type="expression" dxfId="81" priority="74" stopIfTrue="1">
      <formula>#REF!="DEVUELTA"</formula>
    </cfRule>
    <cfRule type="expression" dxfId="80" priority="75" stopIfTrue="1">
      <formula>#REF!="CANCELADA"</formula>
    </cfRule>
  </conditionalFormatting>
  <conditionalFormatting sqref="A38:M38 L39">
    <cfRule type="expression" dxfId="79" priority="66" stopIfTrue="1">
      <formula>#REF!="VENCIDA"</formula>
    </cfRule>
    <cfRule type="expression" dxfId="78" priority="67" stopIfTrue="1">
      <formula>#REF!="CORRIENTE"</formula>
    </cfRule>
    <cfRule type="expression" dxfId="77" priority="68" stopIfTrue="1">
      <formula>#REF!="CASTIGADA"</formula>
    </cfRule>
    <cfRule type="expression" dxfId="76" priority="69" stopIfTrue="1">
      <formula>#REF!="DEVUELTA"</formula>
    </cfRule>
    <cfRule type="expression" dxfId="75" priority="70" stopIfTrue="1">
      <formula>#REF!="CANCELADA"</formula>
    </cfRule>
  </conditionalFormatting>
  <conditionalFormatting sqref="A41:M41 L42">
    <cfRule type="expression" dxfId="74" priority="61" stopIfTrue="1">
      <formula>#REF!="VENCIDA"</formula>
    </cfRule>
    <cfRule type="expression" dxfId="73" priority="62" stopIfTrue="1">
      <formula>#REF!="CORRIENTE"</formula>
    </cfRule>
    <cfRule type="expression" dxfId="72" priority="63" stopIfTrue="1">
      <formula>#REF!="CASTIGADA"</formula>
    </cfRule>
    <cfRule type="expression" dxfId="71" priority="64" stopIfTrue="1">
      <formula>#REF!="DEVUELTA"</formula>
    </cfRule>
    <cfRule type="expression" dxfId="70" priority="65" stopIfTrue="1">
      <formula>#REF!="CANCELADA"</formula>
    </cfRule>
  </conditionalFormatting>
  <conditionalFormatting sqref="A44:M44 L45">
    <cfRule type="expression" dxfId="69" priority="56" stopIfTrue="1">
      <formula>#REF!="VENCIDA"</formula>
    </cfRule>
    <cfRule type="expression" dxfId="68" priority="57" stopIfTrue="1">
      <formula>#REF!="CORRIENTE"</formula>
    </cfRule>
    <cfRule type="expression" dxfId="67" priority="58" stopIfTrue="1">
      <formula>#REF!="CASTIGADA"</formula>
    </cfRule>
    <cfRule type="expression" dxfId="66" priority="59" stopIfTrue="1">
      <formula>#REF!="DEVUELTA"</formula>
    </cfRule>
    <cfRule type="expression" dxfId="65" priority="60" stopIfTrue="1">
      <formula>#REF!="CANCELADA"</formula>
    </cfRule>
  </conditionalFormatting>
  <conditionalFormatting sqref="A47:M47 L48">
    <cfRule type="expression" dxfId="64" priority="51" stopIfTrue="1">
      <formula>#REF!="VENCIDA"</formula>
    </cfRule>
    <cfRule type="expression" dxfId="63" priority="52" stopIfTrue="1">
      <formula>#REF!="CORRIENTE"</formula>
    </cfRule>
    <cfRule type="expression" dxfId="62" priority="53" stopIfTrue="1">
      <formula>#REF!="CASTIGADA"</formula>
    </cfRule>
    <cfRule type="expression" dxfId="61" priority="54" stopIfTrue="1">
      <formula>#REF!="DEVUELTA"</formula>
    </cfRule>
    <cfRule type="expression" dxfId="60" priority="55" stopIfTrue="1">
      <formula>#REF!="CANCELADA"</formula>
    </cfRule>
  </conditionalFormatting>
  <conditionalFormatting sqref="A50:M50">
    <cfRule type="expression" dxfId="59" priority="46" stopIfTrue="1">
      <formula>#REF!="VENCIDA"</formula>
    </cfRule>
    <cfRule type="expression" dxfId="58" priority="47" stopIfTrue="1">
      <formula>#REF!="CORRIENTE"</formula>
    </cfRule>
    <cfRule type="expression" dxfId="57" priority="48" stopIfTrue="1">
      <formula>#REF!="CASTIGADA"</formula>
    </cfRule>
    <cfRule type="expression" dxfId="56" priority="49" stopIfTrue="1">
      <formula>#REF!="DEVUELTA"</formula>
    </cfRule>
    <cfRule type="expression" dxfId="55" priority="50" stopIfTrue="1">
      <formula>#REF!="CANCELADA"</formula>
    </cfRule>
  </conditionalFormatting>
  <conditionalFormatting sqref="A55:M55">
    <cfRule type="expression" dxfId="54" priority="41" stopIfTrue="1">
      <formula>#REF!="VENCIDA"</formula>
    </cfRule>
    <cfRule type="expression" dxfId="53" priority="42" stopIfTrue="1">
      <formula>#REF!="CORRIENTE"</formula>
    </cfRule>
    <cfRule type="expression" dxfId="52" priority="43" stopIfTrue="1">
      <formula>#REF!="CASTIGADA"</formula>
    </cfRule>
    <cfRule type="expression" dxfId="51" priority="44" stopIfTrue="1">
      <formula>#REF!="DEVUELTA"</formula>
    </cfRule>
    <cfRule type="expression" dxfId="50" priority="45" stopIfTrue="1">
      <formula>#REF!="CANCELADA"</formula>
    </cfRule>
  </conditionalFormatting>
  <conditionalFormatting sqref="A56:M56">
    <cfRule type="expression" dxfId="49" priority="36" stopIfTrue="1">
      <formula>#REF!="VENCIDA"</formula>
    </cfRule>
    <cfRule type="expression" dxfId="48" priority="37" stopIfTrue="1">
      <formula>#REF!="CORRIENTE"</formula>
    </cfRule>
    <cfRule type="expression" dxfId="47" priority="38" stopIfTrue="1">
      <formula>#REF!="CASTIGADA"</formula>
    </cfRule>
    <cfRule type="expression" dxfId="46" priority="39" stopIfTrue="1">
      <formula>#REF!="DEVUELTA"</formula>
    </cfRule>
    <cfRule type="expression" dxfId="45" priority="40" stopIfTrue="1">
      <formula>#REF!="CANCELADA"</formula>
    </cfRule>
  </conditionalFormatting>
  <conditionalFormatting sqref="A53:A54">
    <cfRule type="expression" dxfId="44" priority="26" stopIfTrue="1">
      <formula>#REF!="VENCIDA"</formula>
    </cfRule>
    <cfRule type="expression" dxfId="43" priority="27" stopIfTrue="1">
      <formula>#REF!="CORRIENTE"</formula>
    </cfRule>
    <cfRule type="expression" dxfId="42" priority="28" stopIfTrue="1">
      <formula>#REF!="CASTIGADA"</formula>
    </cfRule>
    <cfRule type="expression" dxfId="41" priority="29" stopIfTrue="1">
      <formula>#REF!="DEVUELTA"</formula>
    </cfRule>
    <cfRule type="expression" dxfId="40" priority="30" stopIfTrue="1">
      <formula>#REF!="CANCELADA"</formula>
    </cfRule>
  </conditionalFormatting>
  <conditionalFormatting sqref="A52">
    <cfRule type="expression" dxfId="39" priority="31" stopIfTrue="1">
      <formula>#REF!="VENCIDA"</formula>
    </cfRule>
    <cfRule type="expression" dxfId="38" priority="32" stopIfTrue="1">
      <formula>#REF!="CORRIENTE"</formula>
    </cfRule>
    <cfRule type="expression" dxfId="37" priority="33" stopIfTrue="1">
      <formula>#REF!="CASTIGADA"</formula>
    </cfRule>
    <cfRule type="expression" dxfId="36" priority="34" stopIfTrue="1">
      <formula>#REF!="DEVUELTA"</formula>
    </cfRule>
    <cfRule type="expression" dxfId="35" priority="35" stopIfTrue="1">
      <formula>#REF!="CANCELADA"</formula>
    </cfRule>
  </conditionalFormatting>
  <conditionalFormatting sqref="N51:P51 R51:U51">
    <cfRule type="expression" dxfId="34" priority="21" stopIfTrue="1">
      <formula>#REF!="VENCIDA"</formula>
    </cfRule>
    <cfRule type="expression" dxfId="33" priority="22" stopIfTrue="1">
      <formula>#REF!="CORRIENTE"</formula>
    </cfRule>
    <cfRule type="expression" dxfId="32" priority="23" stopIfTrue="1">
      <formula>#REF!="CASTIGADA"</formula>
    </cfRule>
    <cfRule type="expression" dxfId="31" priority="24" stopIfTrue="1">
      <formula>#REF!="DEVUELTA"</formula>
    </cfRule>
    <cfRule type="expression" dxfId="30" priority="25" stopIfTrue="1">
      <formula>#REF!="CANCELADA"</formula>
    </cfRule>
  </conditionalFormatting>
  <conditionalFormatting sqref="A51:M51">
    <cfRule type="expression" dxfId="29" priority="11" stopIfTrue="1">
      <formula>#REF!="VENCIDA"</formula>
    </cfRule>
    <cfRule type="expression" dxfId="28" priority="12" stopIfTrue="1">
      <formula>#REF!="CORRIENTE"</formula>
    </cfRule>
    <cfRule type="expression" dxfId="27" priority="13" stopIfTrue="1">
      <formula>#REF!="CASTIGADA"</formula>
    </cfRule>
    <cfRule type="expression" dxfId="26" priority="14" stopIfTrue="1">
      <formula>#REF!="DEVUELTA"</formula>
    </cfRule>
    <cfRule type="expression" dxfId="25" priority="15" stopIfTrue="1">
      <formula>#REF!="CANCELADA"</formula>
    </cfRule>
  </conditionalFormatting>
  <conditionalFormatting sqref="N9:Q10">
    <cfRule type="expression" dxfId="24" priority="6" stopIfTrue="1">
      <formula>#REF!="VENCIDA"</formula>
    </cfRule>
    <cfRule type="expression" dxfId="23" priority="7" stopIfTrue="1">
      <formula>#REF!="CORRIENTE"</formula>
    </cfRule>
    <cfRule type="expression" dxfId="22" priority="8" stopIfTrue="1">
      <formula>#REF!="CASTIGADA"</formula>
    </cfRule>
    <cfRule type="expression" dxfId="21" priority="9" stopIfTrue="1">
      <formula>#REF!="DEVUELTA"</formula>
    </cfRule>
    <cfRule type="expression" dxfId="20" priority="10" stopIfTrue="1">
      <formula>#REF!="CANCELADA"</formula>
    </cfRule>
  </conditionalFormatting>
  <conditionalFormatting sqref="A9:M9 L10">
    <cfRule type="expression" dxfId="19" priority="1" stopIfTrue="1">
      <formula>#REF!="VENCIDA"</formula>
    </cfRule>
    <cfRule type="expression" dxfId="18" priority="2" stopIfTrue="1">
      <formula>#REF!="CORRIENTE"</formula>
    </cfRule>
    <cfRule type="expression" dxfId="17" priority="3" stopIfTrue="1">
      <formula>#REF!="CASTIGADA"</formula>
    </cfRule>
    <cfRule type="expression" dxfId="16" priority="4" stopIfTrue="1">
      <formula>#REF!="DEVUELTA"</formula>
    </cfRule>
    <cfRule type="expression" dxfId="15" priority="5" stopIfTrue="1">
      <formula>#REF!="CANCELADA"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6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76"/>
  <sheetViews>
    <sheetView zoomScaleNormal="100" workbookViewId="0">
      <selection activeCell="K10" sqref="K10"/>
    </sheetView>
  </sheetViews>
  <sheetFormatPr baseColWidth="10" defaultRowHeight="15" x14ac:dyDescent="0.25"/>
  <cols>
    <col min="1" max="1" width="9" customWidth="1"/>
    <col min="2" max="2" width="9.85546875" bestFit="1" customWidth="1"/>
    <col min="3" max="3" width="11.42578125" customWidth="1"/>
    <col min="4" max="4" width="10.140625" bestFit="1" customWidth="1"/>
    <col min="5" max="5" width="16.28515625" customWidth="1"/>
    <col min="6" max="6" width="13.7109375" bestFit="1" customWidth="1"/>
    <col min="7" max="7" width="8.7109375" customWidth="1"/>
    <col min="8" max="8" width="13.28515625" hidden="1" customWidth="1"/>
    <col min="9" max="9" width="13.28515625" customWidth="1"/>
    <col min="10" max="10" width="12.7109375" bestFit="1" customWidth="1"/>
    <col min="11" max="11" width="10.28515625" customWidth="1"/>
    <col min="12" max="12" width="13.7109375" bestFit="1" customWidth="1"/>
    <col min="13" max="15" width="13.7109375" customWidth="1"/>
    <col min="16" max="16" width="16.140625" customWidth="1"/>
    <col min="17" max="17" width="12.7109375" customWidth="1"/>
    <col min="18" max="18" width="25.28515625" customWidth="1"/>
  </cols>
  <sheetData>
    <row r="1" spans="1:18" ht="18" x14ac:dyDescent="0.25">
      <c r="A1" s="217" t="s">
        <v>39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</row>
    <row r="2" spans="1:18" ht="18" x14ac:dyDescent="0.25">
      <c r="A2" s="217" t="s">
        <v>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</row>
    <row r="3" spans="1:18" ht="18.7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18" ht="18" x14ac:dyDescent="0.25">
      <c r="A4" s="217" t="s">
        <v>1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</row>
    <row r="5" spans="1:18" ht="18" x14ac:dyDescent="0.25">
      <c r="A5" s="217" t="s">
        <v>22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</row>
    <row r="6" spans="1:18" ht="18.75" thickBot="1" x14ac:dyDescent="0.3">
      <c r="A6" s="217" t="s">
        <v>41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</row>
    <row r="7" spans="1:18" s="8" customFormat="1" ht="43.5" customHeight="1" x14ac:dyDescent="0.2">
      <c r="A7" s="5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33</v>
      </c>
      <c r="G7" s="6" t="s">
        <v>27</v>
      </c>
      <c r="H7" s="6" t="s">
        <v>7</v>
      </c>
      <c r="I7" s="6" t="s">
        <v>8</v>
      </c>
      <c r="J7" s="6" t="s">
        <v>9</v>
      </c>
      <c r="K7" s="6" t="s">
        <v>10</v>
      </c>
      <c r="L7" s="6" t="s">
        <v>11</v>
      </c>
      <c r="M7" s="6" t="s">
        <v>24</v>
      </c>
      <c r="N7" s="6" t="s">
        <v>25</v>
      </c>
      <c r="O7" s="6" t="s">
        <v>26</v>
      </c>
      <c r="P7" s="6" t="s">
        <v>28</v>
      </c>
      <c r="Q7" s="7" t="s">
        <v>12</v>
      </c>
      <c r="R7" s="7" t="s">
        <v>38</v>
      </c>
    </row>
    <row r="8" spans="1:18" ht="25.5" x14ac:dyDescent="0.25">
      <c r="A8" s="12" t="s">
        <v>30</v>
      </c>
      <c r="B8" s="13">
        <v>3224</v>
      </c>
      <c r="C8" s="14">
        <v>43466</v>
      </c>
      <c r="D8" s="15">
        <v>43495</v>
      </c>
      <c r="E8" s="15" t="s">
        <v>32</v>
      </c>
      <c r="F8" s="16">
        <v>1204330</v>
      </c>
      <c r="G8" s="16"/>
      <c r="H8" s="16"/>
      <c r="I8" s="16">
        <f>F8-G8</f>
        <v>1204330</v>
      </c>
      <c r="J8" s="16">
        <v>132476.29999999999</v>
      </c>
      <c r="K8" s="16">
        <v>7948.5779999999995</v>
      </c>
      <c r="L8" s="16">
        <f>I8-J8-K8</f>
        <v>1063905.122</v>
      </c>
      <c r="M8" s="15">
        <v>43615</v>
      </c>
      <c r="N8" s="16">
        <v>9137619</v>
      </c>
      <c r="O8" s="16">
        <v>1063905.122</v>
      </c>
      <c r="P8" s="16">
        <f>L8-O8</f>
        <v>0</v>
      </c>
      <c r="Q8" s="17">
        <f>P8</f>
        <v>0</v>
      </c>
      <c r="R8" s="9" t="s">
        <v>34</v>
      </c>
    </row>
    <row r="9" spans="1:18" ht="25.5" x14ac:dyDescent="0.25">
      <c r="A9" s="12" t="s">
        <v>30</v>
      </c>
      <c r="B9" s="13">
        <v>3225</v>
      </c>
      <c r="C9" s="14">
        <v>43466</v>
      </c>
      <c r="D9" s="15">
        <v>43495</v>
      </c>
      <c r="E9" s="15" t="s">
        <v>32</v>
      </c>
      <c r="F9" s="16">
        <v>1914305</v>
      </c>
      <c r="G9" s="16"/>
      <c r="H9" s="16"/>
      <c r="I9" s="16">
        <f t="shared" ref="I9:I64" si="0">F9-G9</f>
        <v>1914305</v>
      </c>
      <c r="J9" s="16">
        <v>210573.55</v>
      </c>
      <c r="K9" s="16">
        <v>12634.413</v>
      </c>
      <c r="L9" s="16">
        <f t="shared" ref="L9:L64" si="1">I9-J9-K9</f>
        <v>1691097.037</v>
      </c>
      <c r="M9" s="15">
        <v>43615</v>
      </c>
      <c r="N9" s="16">
        <v>9137619</v>
      </c>
      <c r="O9" s="16">
        <v>1691097.037</v>
      </c>
      <c r="P9" s="16">
        <f t="shared" ref="P9:P64" si="2">L9-O9</f>
        <v>0</v>
      </c>
      <c r="Q9" s="17">
        <f>Q8+P9</f>
        <v>0</v>
      </c>
      <c r="R9" s="9" t="s">
        <v>34</v>
      </c>
    </row>
    <row r="10" spans="1:18" ht="25.5" x14ac:dyDescent="0.25">
      <c r="A10" s="12" t="s">
        <v>30</v>
      </c>
      <c r="B10" s="13">
        <v>3227</v>
      </c>
      <c r="C10" s="14">
        <v>43466</v>
      </c>
      <c r="D10" s="15">
        <v>43495</v>
      </c>
      <c r="E10" s="15" t="s">
        <v>32</v>
      </c>
      <c r="F10" s="16">
        <v>3175460</v>
      </c>
      <c r="G10" s="16"/>
      <c r="H10" s="16"/>
      <c r="I10" s="16">
        <f t="shared" si="0"/>
        <v>3175460</v>
      </c>
      <c r="J10" s="16">
        <v>349300.6</v>
      </c>
      <c r="K10" s="16">
        <v>20958.036</v>
      </c>
      <c r="L10" s="16">
        <f t="shared" si="1"/>
        <v>2805201.3640000001</v>
      </c>
      <c r="M10" s="15">
        <v>43615</v>
      </c>
      <c r="N10" s="16">
        <v>9427592</v>
      </c>
      <c r="O10" s="16">
        <v>2805201.3640000001</v>
      </c>
      <c r="P10" s="16">
        <f t="shared" si="2"/>
        <v>0</v>
      </c>
      <c r="Q10" s="17">
        <f t="shared" ref="Q10:Q64" si="3">Q9+P10</f>
        <v>0</v>
      </c>
      <c r="R10" s="9" t="s">
        <v>34</v>
      </c>
    </row>
    <row r="11" spans="1:18" ht="25.5" x14ac:dyDescent="0.25">
      <c r="A11" s="12" t="s">
        <v>30</v>
      </c>
      <c r="B11" s="13">
        <v>3228</v>
      </c>
      <c r="C11" s="14">
        <v>43466</v>
      </c>
      <c r="D11" s="15">
        <v>43495</v>
      </c>
      <c r="E11" s="15" t="s">
        <v>32</v>
      </c>
      <c r="F11" s="16">
        <v>7496480</v>
      </c>
      <c r="G11" s="16"/>
      <c r="H11" s="16"/>
      <c r="I11" s="16">
        <f t="shared" si="0"/>
        <v>7496480</v>
      </c>
      <c r="J11" s="16">
        <v>824612.8</v>
      </c>
      <c r="K11" s="16">
        <v>49476.767999999996</v>
      </c>
      <c r="L11" s="16">
        <f t="shared" si="1"/>
        <v>6622390.432</v>
      </c>
      <c r="M11" s="15">
        <v>43615</v>
      </c>
      <c r="N11" s="16">
        <v>9427592</v>
      </c>
      <c r="O11" s="16">
        <v>6622390.432</v>
      </c>
      <c r="P11" s="16">
        <f t="shared" si="2"/>
        <v>0</v>
      </c>
      <c r="Q11" s="17">
        <f t="shared" si="3"/>
        <v>0</v>
      </c>
      <c r="R11" s="9" t="s">
        <v>34</v>
      </c>
    </row>
    <row r="12" spans="1:18" ht="25.5" x14ac:dyDescent="0.25">
      <c r="A12" s="12" t="s">
        <v>30</v>
      </c>
      <c r="B12" s="13">
        <v>3230</v>
      </c>
      <c r="C12" s="14">
        <v>43466</v>
      </c>
      <c r="D12" s="15">
        <v>43495</v>
      </c>
      <c r="E12" s="15" t="s">
        <v>32</v>
      </c>
      <c r="F12" s="16">
        <v>5661611</v>
      </c>
      <c r="G12" s="16">
        <v>73894</v>
      </c>
      <c r="H12" s="16"/>
      <c r="I12" s="16">
        <f t="shared" si="0"/>
        <v>5587717</v>
      </c>
      <c r="J12" s="16">
        <v>614648.87</v>
      </c>
      <c r="K12" s="16">
        <v>36878.932200000003</v>
      </c>
      <c r="L12" s="16">
        <f t="shared" si="1"/>
        <v>4936189.1978000002</v>
      </c>
      <c r="M12" s="15">
        <v>43615</v>
      </c>
      <c r="N12" s="16">
        <v>9137619</v>
      </c>
      <c r="O12" s="16">
        <v>4936189.1978000002</v>
      </c>
      <c r="P12" s="16">
        <f t="shared" si="2"/>
        <v>0</v>
      </c>
      <c r="Q12" s="17">
        <f t="shared" si="3"/>
        <v>0</v>
      </c>
      <c r="R12" s="9" t="s">
        <v>34</v>
      </c>
    </row>
    <row r="13" spans="1:18" ht="25.5" x14ac:dyDescent="0.25">
      <c r="A13" s="12" t="s">
        <v>30</v>
      </c>
      <c r="B13" s="13">
        <v>3231</v>
      </c>
      <c r="C13" s="14">
        <v>43466</v>
      </c>
      <c r="D13" s="15">
        <v>43495</v>
      </c>
      <c r="E13" s="15" t="s">
        <v>32</v>
      </c>
      <c r="F13" s="16">
        <v>1637340</v>
      </c>
      <c r="G13" s="16"/>
      <c r="H13" s="16"/>
      <c r="I13" s="16">
        <f t="shared" si="0"/>
        <v>1637340</v>
      </c>
      <c r="J13" s="16">
        <v>180107.4</v>
      </c>
      <c r="K13" s="16">
        <v>10806.444</v>
      </c>
      <c r="L13" s="16">
        <f t="shared" si="1"/>
        <v>1446426.1560000002</v>
      </c>
      <c r="M13" s="15">
        <v>43615</v>
      </c>
      <c r="N13" s="16">
        <v>9137619</v>
      </c>
      <c r="O13" s="16">
        <v>1446426.1560000002</v>
      </c>
      <c r="P13" s="16">
        <f t="shared" si="2"/>
        <v>0</v>
      </c>
      <c r="Q13" s="17">
        <f t="shared" si="3"/>
        <v>0</v>
      </c>
      <c r="R13" s="9" t="s">
        <v>34</v>
      </c>
    </row>
    <row r="14" spans="1:18" ht="25.5" x14ac:dyDescent="0.25">
      <c r="A14" s="12" t="s">
        <v>30</v>
      </c>
      <c r="B14" s="13">
        <v>3624</v>
      </c>
      <c r="C14" s="14">
        <v>43497</v>
      </c>
      <c r="D14" s="15">
        <v>43524</v>
      </c>
      <c r="E14" s="15" t="s">
        <v>32</v>
      </c>
      <c r="F14" s="16">
        <v>22514740</v>
      </c>
      <c r="G14" s="16">
        <v>30000</v>
      </c>
      <c r="H14" s="16"/>
      <c r="I14" s="16">
        <f t="shared" si="0"/>
        <v>22484740</v>
      </c>
      <c r="J14" s="16">
        <v>2473321.4</v>
      </c>
      <c r="K14" s="16">
        <v>148399.28399999999</v>
      </c>
      <c r="L14" s="16">
        <f t="shared" si="1"/>
        <v>19863019.316</v>
      </c>
      <c r="M14" s="15">
        <v>43648</v>
      </c>
      <c r="N14" s="16">
        <v>19863020</v>
      </c>
      <c r="O14" s="16">
        <v>19863019.316</v>
      </c>
      <c r="P14" s="16">
        <f t="shared" si="2"/>
        <v>0</v>
      </c>
      <c r="Q14" s="17">
        <f t="shared" si="3"/>
        <v>0</v>
      </c>
      <c r="R14" s="9" t="s">
        <v>34</v>
      </c>
    </row>
    <row r="15" spans="1:18" ht="25.5" x14ac:dyDescent="0.25">
      <c r="A15" s="12" t="s">
        <v>30</v>
      </c>
      <c r="B15" s="13">
        <v>3627</v>
      </c>
      <c r="C15" s="14">
        <v>43497</v>
      </c>
      <c r="D15" s="15">
        <v>43524</v>
      </c>
      <c r="E15" s="15" t="s">
        <v>32</v>
      </c>
      <c r="F15" s="16">
        <v>7411151</v>
      </c>
      <c r="G15" s="16">
        <v>55531</v>
      </c>
      <c r="H15" s="16"/>
      <c r="I15" s="16">
        <f t="shared" si="0"/>
        <v>7355620</v>
      </c>
      <c r="J15" s="16">
        <v>809118.2</v>
      </c>
      <c r="K15" s="16">
        <v>48547.091999999997</v>
      </c>
      <c r="L15" s="16">
        <f t="shared" si="1"/>
        <v>6497954.7079999996</v>
      </c>
      <c r="M15" s="15">
        <v>43648</v>
      </c>
      <c r="N15" s="16">
        <v>11049888</v>
      </c>
      <c r="O15" s="16">
        <v>6497954.7079999996</v>
      </c>
      <c r="P15" s="16">
        <f t="shared" si="2"/>
        <v>0</v>
      </c>
      <c r="Q15" s="17">
        <f t="shared" si="3"/>
        <v>0</v>
      </c>
      <c r="R15" s="9" t="s">
        <v>34</v>
      </c>
    </row>
    <row r="16" spans="1:18" ht="25.5" x14ac:dyDescent="0.25">
      <c r="A16" s="12" t="s">
        <v>30</v>
      </c>
      <c r="B16" s="13">
        <v>3632</v>
      </c>
      <c r="C16" s="14">
        <v>43497</v>
      </c>
      <c r="D16" s="15">
        <v>43524</v>
      </c>
      <c r="E16" s="15" t="s">
        <v>32</v>
      </c>
      <c r="F16" s="16">
        <v>5042735</v>
      </c>
      <c r="G16" s="16"/>
      <c r="H16" s="16"/>
      <c r="I16" s="16">
        <f t="shared" si="0"/>
        <v>5042735</v>
      </c>
      <c r="J16" s="16">
        <v>554700.85</v>
      </c>
      <c r="K16" s="16">
        <v>33282.050999999999</v>
      </c>
      <c r="L16" s="16">
        <f t="shared" si="1"/>
        <v>4454752.0990000004</v>
      </c>
      <c r="M16" s="15">
        <v>43648</v>
      </c>
      <c r="N16" s="16">
        <v>11049888</v>
      </c>
      <c r="O16" s="16">
        <v>4454752.0990000004</v>
      </c>
      <c r="P16" s="16">
        <f t="shared" si="2"/>
        <v>0</v>
      </c>
      <c r="Q16" s="17">
        <f t="shared" si="3"/>
        <v>0</v>
      </c>
      <c r="R16" s="9" t="s">
        <v>34</v>
      </c>
    </row>
    <row r="17" spans="1:18" ht="25.5" x14ac:dyDescent="0.25">
      <c r="A17" s="12" t="s">
        <v>30</v>
      </c>
      <c r="B17" s="13">
        <v>3633</v>
      </c>
      <c r="C17" s="14">
        <v>43497</v>
      </c>
      <c r="D17" s="15">
        <v>43524</v>
      </c>
      <c r="E17" s="15" t="s">
        <v>32</v>
      </c>
      <c r="F17" s="16">
        <v>110010</v>
      </c>
      <c r="G17" s="16"/>
      <c r="H17" s="16"/>
      <c r="I17" s="16">
        <f t="shared" si="0"/>
        <v>110010</v>
      </c>
      <c r="J17" s="16">
        <v>12101.1</v>
      </c>
      <c r="K17" s="16">
        <v>726.06600000000003</v>
      </c>
      <c r="L17" s="16">
        <f t="shared" si="1"/>
        <v>97182.833999999988</v>
      </c>
      <c r="M17" s="15">
        <v>43648</v>
      </c>
      <c r="N17" s="16">
        <v>11049888</v>
      </c>
      <c r="O17" s="16">
        <v>97182.833999999988</v>
      </c>
      <c r="P17" s="16">
        <f t="shared" si="2"/>
        <v>0</v>
      </c>
      <c r="Q17" s="17">
        <f t="shared" si="3"/>
        <v>0</v>
      </c>
      <c r="R17" s="9" t="s">
        <v>34</v>
      </c>
    </row>
    <row r="18" spans="1:18" ht="25.5" x14ac:dyDescent="0.25">
      <c r="A18" s="12" t="s">
        <v>30</v>
      </c>
      <c r="B18" s="13">
        <v>3983</v>
      </c>
      <c r="C18" s="14">
        <v>43525</v>
      </c>
      <c r="D18" s="15">
        <v>43554</v>
      </c>
      <c r="E18" s="15" t="s">
        <v>32</v>
      </c>
      <c r="F18" s="16">
        <v>3681260</v>
      </c>
      <c r="G18" s="16"/>
      <c r="H18" s="16"/>
      <c r="I18" s="16">
        <f t="shared" si="0"/>
        <v>3681260</v>
      </c>
      <c r="J18" s="16">
        <v>404938.6</v>
      </c>
      <c r="K18" s="16">
        <v>24296.315999999999</v>
      </c>
      <c r="L18" s="16">
        <f t="shared" si="1"/>
        <v>3252025.0839999998</v>
      </c>
      <c r="M18" s="15">
        <v>43675</v>
      </c>
      <c r="N18" s="16">
        <v>3252025</v>
      </c>
      <c r="O18" s="16">
        <v>3252025.0839999998</v>
      </c>
      <c r="P18" s="16">
        <f t="shared" si="2"/>
        <v>0</v>
      </c>
      <c r="Q18" s="17">
        <f t="shared" si="3"/>
        <v>0</v>
      </c>
      <c r="R18" s="9" t="s">
        <v>34</v>
      </c>
    </row>
    <row r="19" spans="1:18" ht="25.5" x14ac:dyDescent="0.25">
      <c r="A19" s="12" t="s">
        <v>30</v>
      </c>
      <c r="B19" s="13">
        <v>3984</v>
      </c>
      <c r="C19" s="14">
        <v>43525</v>
      </c>
      <c r="D19" s="15">
        <v>43554</v>
      </c>
      <c r="E19" s="15" t="s">
        <v>32</v>
      </c>
      <c r="F19" s="16">
        <v>6002485</v>
      </c>
      <c r="G19" s="16"/>
      <c r="H19" s="16"/>
      <c r="I19" s="16">
        <f t="shared" si="0"/>
        <v>6002485</v>
      </c>
      <c r="J19" s="16">
        <v>660273.35</v>
      </c>
      <c r="K19" s="16">
        <v>39616.400999999998</v>
      </c>
      <c r="L19" s="16">
        <f t="shared" si="1"/>
        <v>5302595.2490000008</v>
      </c>
      <c r="M19" s="15">
        <v>43675</v>
      </c>
      <c r="N19" s="16">
        <v>5302595.2490000008</v>
      </c>
      <c r="O19" s="16">
        <v>5302595.2490000008</v>
      </c>
      <c r="P19" s="16">
        <f t="shared" si="2"/>
        <v>0</v>
      </c>
      <c r="Q19" s="17">
        <f t="shared" si="3"/>
        <v>0</v>
      </c>
      <c r="R19" s="9" t="s">
        <v>34</v>
      </c>
    </row>
    <row r="20" spans="1:18" ht="25.5" x14ac:dyDescent="0.25">
      <c r="A20" s="12" t="s">
        <v>30</v>
      </c>
      <c r="B20" s="13">
        <v>3979</v>
      </c>
      <c r="C20" s="14">
        <v>43525</v>
      </c>
      <c r="D20" s="15">
        <v>43554</v>
      </c>
      <c r="E20" s="15" t="s">
        <v>32</v>
      </c>
      <c r="F20" s="16">
        <v>8392345</v>
      </c>
      <c r="G20" s="16"/>
      <c r="H20" s="16"/>
      <c r="I20" s="16">
        <f t="shared" si="0"/>
        <v>8392345</v>
      </c>
      <c r="J20" s="16">
        <v>923157.95</v>
      </c>
      <c r="K20" s="16">
        <v>55389.476999999999</v>
      </c>
      <c r="L20" s="16">
        <f t="shared" si="1"/>
        <v>7413797.5729999999</v>
      </c>
      <c r="M20" s="15">
        <v>43676</v>
      </c>
      <c r="N20" s="16">
        <v>12796456</v>
      </c>
      <c r="O20" s="16">
        <v>7413797.5729999999</v>
      </c>
      <c r="P20" s="16">
        <f t="shared" si="2"/>
        <v>0</v>
      </c>
      <c r="Q20" s="17">
        <f t="shared" si="3"/>
        <v>0</v>
      </c>
      <c r="R20" s="9" t="s">
        <v>34</v>
      </c>
    </row>
    <row r="21" spans="1:18" ht="25.5" x14ac:dyDescent="0.25">
      <c r="A21" s="12" t="s">
        <v>30</v>
      </c>
      <c r="B21" s="13">
        <v>3980</v>
      </c>
      <c r="C21" s="14">
        <v>43525</v>
      </c>
      <c r="D21" s="15">
        <v>43554</v>
      </c>
      <c r="E21" s="15" t="s">
        <v>32</v>
      </c>
      <c r="F21" s="16">
        <v>6093115</v>
      </c>
      <c r="G21" s="16"/>
      <c r="H21" s="16"/>
      <c r="I21" s="16">
        <f t="shared" si="0"/>
        <v>6093115</v>
      </c>
      <c r="J21" s="16">
        <v>670242.65</v>
      </c>
      <c r="K21" s="16">
        <v>40214.559000000001</v>
      </c>
      <c r="L21" s="16">
        <f t="shared" si="1"/>
        <v>5382657.7909999993</v>
      </c>
      <c r="M21" s="15">
        <v>43676</v>
      </c>
      <c r="N21" s="16">
        <v>12796456</v>
      </c>
      <c r="O21" s="16">
        <v>5382657.7909999993</v>
      </c>
      <c r="P21" s="16">
        <f t="shared" si="2"/>
        <v>0</v>
      </c>
      <c r="Q21" s="17">
        <f t="shared" si="3"/>
        <v>0</v>
      </c>
      <c r="R21" s="9" t="s">
        <v>35</v>
      </c>
    </row>
    <row r="22" spans="1:18" ht="25.5" x14ac:dyDescent="0.25">
      <c r="A22" s="12" t="s">
        <v>30</v>
      </c>
      <c r="B22" s="13">
        <v>4216</v>
      </c>
      <c r="C22" s="14">
        <v>43556</v>
      </c>
      <c r="D22" s="15">
        <v>43579</v>
      </c>
      <c r="E22" s="15" t="s">
        <v>32</v>
      </c>
      <c r="F22" s="16">
        <v>1271340</v>
      </c>
      <c r="G22" s="16"/>
      <c r="H22" s="16"/>
      <c r="I22" s="16">
        <f t="shared" si="0"/>
        <v>1271340</v>
      </c>
      <c r="J22" s="16">
        <v>139847.4</v>
      </c>
      <c r="K22" s="16">
        <v>8390.8439999999991</v>
      </c>
      <c r="L22" s="16">
        <f t="shared" si="1"/>
        <v>1123101.7560000001</v>
      </c>
      <c r="M22" s="15">
        <v>43707</v>
      </c>
      <c r="N22" s="16">
        <v>7646563</v>
      </c>
      <c r="O22" s="16">
        <v>1123101.7560000001</v>
      </c>
      <c r="P22" s="16">
        <f t="shared" si="2"/>
        <v>0</v>
      </c>
      <c r="Q22" s="17">
        <f t="shared" si="3"/>
        <v>0</v>
      </c>
      <c r="R22" s="9" t="s">
        <v>34</v>
      </c>
    </row>
    <row r="23" spans="1:18" ht="25.5" x14ac:dyDescent="0.25">
      <c r="A23" s="12" t="s">
        <v>30</v>
      </c>
      <c r="B23" s="13">
        <v>4217</v>
      </c>
      <c r="C23" s="14">
        <v>43556</v>
      </c>
      <c r="D23" s="15">
        <v>43579</v>
      </c>
      <c r="E23" s="15" t="s">
        <v>32</v>
      </c>
      <c r="F23" s="16">
        <v>10857965</v>
      </c>
      <c r="G23" s="16"/>
      <c r="H23" s="16"/>
      <c r="I23" s="16">
        <f t="shared" si="0"/>
        <v>10857965</v>
      </c>
      <c r="J23" s="16">
        <v>1194376.1499999999</v>
      </c>
      <c r="K23" s="16">
        <v>71662.569000000003</v>
      </c>
      <c r="L23" s="16">
        <f t="shared" si="1"/>
        <v>9591926.2809999995</v>
      </c>
      <c r="M23" s="15">
        <v>43707</v>
      </c>
      <c r="N23" s="16">
        <v>35568</v>
      </c>
      <c r="O23" s="16">
        <v>9591926.2809999995</v>
      </c>
      <c r="P23" s="16">
        <f t="shared" si="2"/>
        <v>0</v>
      </c>
      <c r="Q23" s="17">
        <f t="shared" si="3"/>
        <v>0</v>
      </c>
      <c r="R23" s="9" t="s">
        <v>34</v>
      </c>
    </row>
    <row r="24" spans="1:18" ht="25.5" x14ac:dyDescent="0.25">
      <c r="A24" s="12" t="s">
        <v>30</v>
      </c>
      <c r="B24" s="13">
        <v>4218</v>
      </c>
      <c r="C24" s="14">
        <v>43556</v>
      </c>
      <c r="D24" s="15">
        <v>43579</v>
      </c>
      <c r="E24" s="15" t="s">
        <v>32</v>
      </c>
      <c r="F24" s="16">
        <v>7384490</v>
      </c>
      <c r="G24" s="16"/>
      <c r="H24" s="16"/>
      <c r="I24" s="16">
        <f t="shared" si="0"/>
        <v>7384490</v>
      </c>
      <c r="J24" s="16">
        <v>812293.9</v>
      </c>
      <c r="K24" s="16">
        <v>48737.633999999998</v>
      </c>
      <c r="L24" s="16">
        <f t="shared" si="1"/>
        <v>6523458.466</v>
      </c>
      <c r="M24" s="15">
        <v>43707</v>
      </c>
      <c r="N24" s="16">
        <v>6523458.466</v>
      </c>
      <c r="O24" s="16">
        <v>6523458.466</v>
      </c>
      <c r="P24" s="16">
        <f t="shared" si="2"/>
        <v>0</v>
      </c>
      <c r="Q24" s="17">
        <f t="shared" si="3"/>
        <v>0</v>
      </c>
      <c r="R24" s="9" t="s">
        <v>34</v>
      </c>
    </row>
    <row r="25" spans="1:18" ht="25.5" x14ac:dyDescent="0.25">
      <c r="A25" s="12" t="s">
        <v>30</v>
      </c>
      <c r="B25" s="13">
        <v>4312</v>
      </c>
      <c r="C25" s="14">
        <v>43608</v>
      </c>
      <c r="D25" s="15">
        <v>43615</v>
      </c>
      <c r="E25" s="15" t="s">
        <v>32</v>
      </c>
      <c r="F25" s="16">
        <v>7498035</v>
      </c>
      <c r="G25" s="16"/>
      <c r="H25" s="16"/>
      <c r="I25" s="16">
        <f t="shared" si="0"/>
        <v>7498035</v>
      </c>
      <c r="J25" s="16">
        <v>824783.85</v>
      </c>
      <c r="K25" s="16">
        <v>49487.031000000003</v>
      </c>
      <c r="L25" s="16">
        <f t="shared" si="1"/>
        <v>6623764.1189999999</v>
      </c>
      <c r="M25" s="15">
        <v>43741</v>
      </c>
      <c r="N25" s="16">
        <v>13487254</v>
      </c>
      <c r="O25" s="16">
        <v>6623764.1189999999</v>
      </c>
      <c r="P25" s="16">
        <f t="shared" si="2"/>
        <v>0</v>
      </c>
      <c r="Q25" s="17">
        <f t="shared" si="3"/>
        <v>0</v>
      </c>
      <c r="R25" s="9" t="s">
        <v>34</v>
      </c>
    </row>
    <row r="26" spans="1:18" ht="25.5" x14ac:dyDescent="0.25">
      <c r="A26" s="12" t="s">
        <v>30</v>
      </c>
      <c r="B26" s="13">
        <v>4315</v>
      </c>
      <c r="C26" s="14">
        <v>43608</v>
      </c>
      <c r="D26" s="15">
        <v>43615</v>
      </c>
      <c r="E26" s="15" t="s">
        <v>32</v>
      </c>
      <c r="F26" s="16">
        <v>4268425</v>
      </c>
      <c r="G26" s="16"/>
      <c r="H26" s="16"/>
      <c r="I26" s="16">
        <f t="shared" si="0"/>
        <v>4268425</v>
      </c>
      <c r="J26" s="16">
        <v>469526.75</v>
      </c>
      <c r="K26" s="16">
        <v>28171.605</v>
      </c>
      <c r="L26" s="16">
        <f t="shared" si="1"/>
        <v>3770726.645</v>
      </c>
      <c r="M26" s="15">
        <v>43711</v>
      </c>
      <c r="N26" s="16">
        <v>3770728</v>
      </c>
      <c r="O26" s="16">
        <v>3770726.645</v>
      </c>
      <c r="P26" s="16">
        <f t="shared" si="2"/>
        <v>0</v>
      </c>
      <c r="Q26" s="17">
        <f t="shared" si="3"/>
        <v>0</v>
      </c>
      <c r="R26" s="9" t="s">
        <v>36</v>
      </c>
    </row>
    <row r="27" spans="1:18" ht="25.5" x14ac:dyDescent="0.25">
      <c r="A27" s="12" t="s">
        <v>30</v>
      </c>
      <c r="B27" s="13">
        <v>4316</v>
      </c>
      <c r="C27" s="14">
        <v>43608</v>
      </c>
      <c r="D27" s="15">
        <v>43615</v>
      </c>
      <c r="E27" s="15" t="s">
        <v>32</v>
      </c>
      <c r="F27" s="16">
        <v>7769401</v>
      </c>
      <c r="G27" s="16"/>
      <c r="H27" s="16"/>
      <c r="I27" s="16">
        <f t="shared" si="0"/>
        <v>7769401</v>
      </c>
      <c r="J27" s="16">
        <v>854634.11</v>
      </c>
      <c r="K27" s="16">
        <v>51278.046600000001</v>
      </c>
      <c r="L27" s="16">
        <f t="shared" si="1"/>
        <v>6863488.8433999997</v>
      </c>
      <c r="M27" s="15">
        <v>43741</v>
      </c>
      <c r="N27" s="16">
        <v>13487254</v>
      </c>
      <c r="O27" s="16">
        <v>6863488.8433999997</v>
      </c>
      <c r="P27" s="16">
        <f t="shared" si="2"/>
        <v>0</v>
      </c>
      <c r="Q27" s="17">
        <f t="shared" si="3"/>
        <v>0</v>
      </c>
      <c r="R27" s="9" t="s">
        <v>34</v>
      </c>
    </row>
    <row r="28" spans="1:18" ht="25.5" x14ac:dyDescent="0.25">
      <c r="A28" s="12" t="s">
        <v>31</v>
      </c>
      <c r="B28" s="13">
        <v>4398</v>
      </c>
      <c r="C28" s="14">
        <v>43617</v>
      </c>
      <c r="D28" s="15">
        <v>43637</v>
      </c>
      <c r="E28" s="15" t="s">
        <v>32</v>
      </c>
      <c r="F28" s="16">
        <v>4446800</v>
      </c>
      <c r="G28" s="16">
        <v>194880</v>
      </c>
      <c r="H28" s="16"/>
      <c r="I28" s="16">
        <f t="shared" si="0"/>
        <v>4251920</v>
      </c>
      <c r="J28" s="16">
        <v>467711.2</v>
      </c>
      <c r="K28" s="16"/>
      <c r="L28" s="16">
        <f t="shared" si="1"/>
        <v>3784208.8</v>
      </c>
      <c r="M28" s="15">
        <v>43768</v>
      </c>
      <c r="N28" s="16">
        <v>10082110</v>
      </c>
      <c r="O28" s="16">
        <v>3784208.8</v>
      </c>
      <c r="P28" s="16">
        <f t="shared" si="2"/>
        <v>0</v>
      </c>
      <c r="Q28" s="17">
        <f t="shared" si="3"/>
        <v>0</v>
      </c>
      <c r="R28" s="9" t="s">
        <v>34</v>
      </c>
    </row>
    <row r="29" spans="1:18" ht="25.5" x14ac:dyDescent="0.25">
      <c r="A29" s="12" t="s">
        <v>31</v>
      </c>
      <c r="B29" s="13">
        <v>4400</v>
      </c>
      <c r="C29" s="14">
        <v>43617</v>
      </c>
      <c r="D29" s="15">
        <v>43637</v>
      </c>
      <c r="E29" s="15" t="s">
        <v>32</v>
      </c>
      <c r="F29" s="16">
        <v>7076294</v>
      </c>
      <c r="G29" s="16"/>
      <c r="H29" s="16"/>
      <c r="I29" s="16">
        <f t="shared" si="0"/>
        <v>7076294</v>
      </c>
      <c r="J29" s="16">
        <v>778392.34</v>
      </c>
      <c r="K29" s="16"/>
      <c r="L29" s="16">
        <f t="shared" si="1"/>
        <v>6297901.6600000001</v>
      </c>
      <c r="M29" s="15">
        <v>43768</v>
      </c>
      <c r="N29" s="16">
        <v>10082110</v>
      </c>
      <c r="O29" s="16">
        <v>6297901.6600000001</v>
      </c>
      <c r="P29" s="16">
        <f t="shared" si="2"/>
        <v>0</v>
      </c>
      <c r="Q29" s="17">
        <f t="shared" si="3"/>
        <v>0</v>
      </c>
      <c r="R29" s="9" t="s">
        <v>34</v>
      </c>
    </row>
    <row r="30" spans="1:18" ht="25.5" x14ac:dyDescent="0.25">
      <c r="A30" s="12" t="s">
        <v>31</v>
      </c>
      <c r="B30" s="13">
        <v>4401</v>
      </c>
      <c r="C30" s="14">
        <v>43617</v>
      </c>
      <c r="D30" s="15">
        <v>43637</v>
      </c>
      <c r="E30" s="15" t="s">
        <v>32</v>
      </c>
      <c r="F30" s="16">
        <v>10954685</v>
      </c>
      <c r="G30" s="16"/>
      <c r="H30" s="16"/>
      <c r="I30" s="16">
        <f t="shared" si="0"/>
        <v>10954685</v>
      </c>
      <c r="J30" s="16">
        <v>1205015.3500000001</v>
      </c>
      <c r="K30" s="16"/>
      <c r="L30" s="16">
        <f t="shared" si="1"/>
        <v>9749669.6500000004</v>
      </c>
      <c r="M30" s="15">
        <v>43768</v>
      </c>
      <c r="N30" s="16">
        <v>9749670</v>
      </c>
      <c r="O30" s="16">
        <v>9749669.6500000004</v>
      </c>
      <c r="P30" s="16">
        <f t="shared" si="2"/>
        <v>0</v>
      </c>
      <c r="Q30" s="17">
        <f t="shared" si="3"/>
        <v>0</v>
      </c>
      <c r="R30" s="9" t="s">
        <v>34</v>
      </c>
    </row>
    <row r="31" spans="1:18" ht="25.5" x14ac:dyDescent="0.25">
      <c r="A31" s="12" t="s">
        <v>29</v>
      </c>
      <c r="B31" s="13">
        <v>68</v>
      </c>
      <c r="C31" s="14">
        <v>43647</v>
      </c>
      <c r="D31" s="15">
        <v>43669</v>
      </c>
      <c r="E31" s="15" t="s">
        <v>32</v>
      </c>
      <c r="F31" s="16">
        <v>4845745</v>
      </c>
      <c r="G31" s="16"/>
      <c r="H31" s="16"/>
      <c r="I31" s="16">
        <f t="shared" si="0"/>
        <v>4845745</v>
      </c>
      <c r="J31" s="16">
        <v>533031.94999999995</v>
      </c>
      <c r="K31" s="16">
        <v>31981.917000000001</v>
      </c>
      <c r="L31" s="16">
        <f t="shared" si="1"/>
        <v>4280731.1329999994</v>
      </c>
      <c r="M31" s="15">
        <v>43801</v>
      </c>
      <c r="N31" s="16">
        <v>10823785</v>
      </c>
      <c r="O31" s="16">
        <v>4280731.1329999994</v>
      </c>
      <c r="P31" s="16">
        <f t="shared" si="2"/>
        <v>0</v>
      </c>
      <c r="Q31" s="17">
        <f t="shared" si="3"/>
        <v>0</v>
      </c>
      <c r="R31" s="9" t="s">
        <v>34</v>
      </c>
    </row>
    <row r="32" spans="1:18" ht="25.5" x14ac:dyDescent="0.25">
      <c r="A32" s="12" t="s">
        <v>29</v>
      </c>
      <c r="B32" s="13">
        <v>69</v>
      </c>
      <c r="C32" s="14">
        <v>43647</v>
      </c>
      <c r="D32" s="15">
        <v>43669</v>
      </c>
      <c r="E32" s="15" t="s">
        <v>32</v>
      </c>
      <c r="F32" s="16">
        <v>7406671</v>
      </c>
      <c r="G32" s="16"/>
      <c r="H32" s="16"/>
      <c r="I32" s="16">
        <f t="shared" si="0"/>
        <v>7406671</v>
      </c>
      <c r="J32" s="16">
        <v>814733.81</v>
      </c>
      <c r="K32" s="16">
        <v>48884.028599999998</v>
      </c>
      <c r="L32" s="16">
        <f t="shared" si="1"/>
        <v>6543053.1613999996</v>
      </c>
      <c r="M32" s="15">
        <v>43801</v>
      </c>
      <c r="N32" s="16">
        <v>10823785</v>
      </c>
      <c r="O32" s="16">
        <v>6543053.1613999996</v>
      </c>
      <c r="P32" s="16">
        <f t="shared" si="2"/>
        <v>0</v>
      </c>
      <c r="Q32" s="17">
        <f t="shared" si="3"/>
        <v>0</v>
      </c>
      <c r="R32" s="9" t="s">
        <v>34</v>
      </c>
    </row>
    <row r="33" spans="1:18" ht="25.5" x14ac:dyDescent="0.25">
      <c r="A33" s="12" t="s">
        <v>29</v>
      </c>
      <c r="B33" s="13">
        <v>70</v>
      </c>
      <c r="C33" s="14">
        <v>43647</v>
      </c>
      <c r="D33" s="15">
        <v>43669</v>
      </c>
      <c r="E33" s="15" t="s">
        <v>32</v>
      </c>
      <c r="F33" s="16">
        <v>12862155</v>
      </c>
      <c r="G33" s="16"/>
      <c r="H33" s="16"/>
      <c r="I33" s="16">
        <f t="shared" si="0"/>
        <v>12862155</v>
      </c>
      <c r="J33" s="16">
        <v>1414837.05</v>
      </c>
      <c r="K33" s="16">
        <v>84890.222999999998</v>
      </c>
      <c r="L33" s="16">
        <f t="shared" si="1"/>
        <v>11362427.727</v>
      </c>
      <c r="M33" s="15">
        <v>43801</v>
      </c>
      <c r="N33" s="16">
        <v>11362428</v>
      </c>
      <c r="O33" s="16">
        <v>11362427.727</v>
      </c>
      <c r="P33" s="16">
        <f t="shared" si="2"/>
        <v>0</v>
      </c>
      <c r="Q33" s="17">
        <f t="shared" si="3"/>
        <v>0</v>
      </c>
      <c r="R33" s="9" t="s">
        <v>34</v>
      </c>
    </row>
    <row r="34" spans="1:18" ht="25.5" x14ac:dyDescent="0.25">
      <c r="A34" s="12" t="s">
        <v>29</v>
      </c>
      <c r="B34" s="13">
        <v>163</v>
      </c>
      <c r="C34" s="14">
        <v>43678</v>
      </c>
      <c r="D34" s="15">
        <v>43707</v>
      </c>
      <c r="E34" s="15" t="s">
        <v>32</v>
      </c>
      <c r="F34" s="16">
        <v>9008684</v>
      </c>
      <c r="G34" s="16"/>
      <c r="H34" s="16"/>
      <c r="I34" s="16">
        <f t="shared" si="0"/>
        <v>9008684</v>
      </c>
      <c r="J34" s="16">
        <v>990955.24</v>
      </c>
      <c r="K34" s="16">
        <v>59457.314400000003</v>
      </c>
      <c r="L34" s="16">
        <f t="shared" si="1"/>
        <v>7958271.4456000002</v>
      </c>
      <c r="M34" s="15">
        <v>43825</v>
      </c>
      <c r="N34" s="16">
        <v>12855536</v>
      </c>
      <c r="O34" s="16">
        <v>7958271.4456000002</v>
      </c>
      <c r="P34" s="16">
        <f t="shared" si="2"/>
        <v>0</v>
      </c>
      <c r="Q34" s="17">
        <f t="shared" si="3"/>
        <v>0</v>
      </c>
      <c r="R34" s="9" t="s">
        <v>36</v>
      </c>
    </row>
    <row r="35" spans="1:18" ht="25.5" x14ac:dyDescent="0.25">
      <c r="A35" s="12" t="s">
        <v>29</v>
      </c>
      <c r="B35" s="13">
        <v>168</v>
      </c>
      <c r="C35" s="14">
        <v>43678</v>
      </c>
      <c r="D35" s="15">
        <v>43707</v>
      </c>
      <c r="E35" s="15" t="s">
        <v>32</v>
      </c>
      <c r="F35" s="16">
        <v>5543654</v>
      </c>
      <c r="G35" s="16"/>
      <c r="H35" s="16"/>
      <c r="I35" s="16">
        <f t="shared" si="0"/>
        <v>5543654</v>
      </c>
      <c r="J35" s="16">
        <v>609801.94000000006</v>
      </c>
      <c r="K35" s="16">
        <v>36588.116399999999</v>
      </c>
      <c r="L35" s="16">
        <f t="shared" si="1"/>
        <v>4897263.9435999999</v>
      </c>
      <c r="M35" s="15">
        <v>43825</v>
      </c>
      <c r="N35" s="16">
        <v>12855536</v>
      </c>
      <c r="O35" s="16">
        <v>4897263.9435999999</v>
      </c>
      <c r="P35" s="16">
        <f t="shared" si="2"/>
        <v>0</v>
      </c>
      <c r="Q35" s="17">
        <f t="shared" si="3"/>
        <v>0</v>
      </c>
      <c r="R35" s="9" t="s">
        <v>36</v>
      </c>
    </row>
    <row r="36" spans="1:18" ht="25.5" x14ac:dyDescent="0.25">
      <c r="A36" s="12" t="s">
        <v>29</v>
      </c>
      <c r="B36" s="13">
        <v>171</v>
      </c>
      <c r="C36" s="14">
        <v>43678</v>
      </c>
      <c r="D36" s="15">
        <v>43707</v>
      </c>
      <c r="E36" s="15" t="s">
        <v>32</v>
      </c>
      <c r="F36" s="16">
        <v>18275440</v>
      </c>
      <c r="G36" s="16"/>
      <c r="H36" s="16"/>
      <c r="I36" s="16">
        <f t="shared" si="0"/>
        <v>18275440</v>
      </c>
      <c r="J36" s="16">
        <v>2010298.4</v>
      </c>
      <c r="K36" s="16">
        <v>120617.90399999999</v>
      </c>
      <c r="L36" s="16">
        <f t="shared" si="1"/>
        <v>16144523.696</v>
      </c>
      <c r="M36" s="15">
        <v>43826</v>
      </c>
      <c r="N36" s="16">
        <v>16144525</v>
      </c>
      <c r="O36" s="16">
        <v>16144523.696</v>
      </c>
      <c r="P36" s="16">
        <f t="shared" si="2"/>
        <v>0</v>
      </c>
      <c r="Q36" s="17">
        <f t="shared" si="3"/>
        <v>0</v>
      </c>
      <c r="R36" s="9" t="s">
        <v>36</v>
      </c>
    </row>
    <row r="37" spans="1:18" ht="25.5" x14ac:dyDescent="0.25">
      <c r="A37" s="12" t="s">
        <v>29</v>
      </c>
      <c r="B37" s="13">
        <v>180</v>
      </c>
      <c r="C37" s="14">
        <v>43678</v>
      </c>
      <c r="D37" s="15">
        <v>43707</v>
      </c>
      <c r="E37" s="15" t="s">
        <v>32</v>
      </c>
      <c r="F37" s="16">
        <v>4164635</v>
      </c>
      <c r="G37" s="16"/>
      <c r="H37" s="16"/>
      <c r="I37" s="16">
        <f t="shared" si="0"/>
        <v>4164635</v>
      </c>
      <c r="J37" s="16">
        <v>458109.85</v>
      </c>
      <c r="K37" s="16">
        <v>27486.591</v>
      </c>
      <c r="L37" s="16">
        <f t="shared" si="1"/>
        <v>3679038.5589999999</v>
      </c>
      <c r="M37" s="15">
        <v>43825</v>
      </c>
      <c r="N37" s="16">
        <v>5844682</v>
      </c>
      <c r="O37" s="16">
        <v>3679038.5589999999</v>
      </c>
      <c r="P37" s="16">
        <f t="shared" si="2"/>
        <v>0</v>
      </c>
      <c r="Q37" s="17">
        <f t="shared" si="3"/>
        <v>0</v>
      </c>
      <c r="R37" s="9" t="s">
        <v>36</v>
      </c>
    </row>
    <row r="38" spans="1:18" ht="25.5" x14ac:dyDescent="0.25">
      <c r="A38" s="12" t="s">
        <v>29</v>
      </c>
      <c r="B38" s="13">
        <v>184</v>
      </c>
      <c r="C38" s="14">
        <v>43678</v>
      </c>
      <c r="D38" s="15">
        <v>43707</v>
      </c>
      <c r="E38" s="15" t="s">
        <v>32</v>
      </c>
      <c r="F38" s="16">
        <v>2451485</v>
      </c>
      <c r="G38" s="16"/>
      <c r="H38" s="16"/>
      <c r="I38" s="16">
        <f t="shared" si="0"/>
        <v>2451485</v>
      </c>
      <c r="J38" s="16">
        <v>269663.34999999998</v>
      </c>
      <c r="K38" s="16">
        <v>16179.800999999999</v>
      </c>
      <c r="L38" s="16">
        <f t="shared" si="1"/>
        <v>2165641.8489999999</v>
      </c>
      <c r="M38" s="15">
        <v>43825</v>
      </c>
      <c r="N38" s="16">
        <v>5844682</v>
      </c>
      <c r="O38" s="16">
        <v>2165641.8489999999</v>
      </c>
      <c r="P38" s="16">
        <f t="shared" si="2"/>
        <v>0</v>
      </c>
      <c r="Q38" s="17">
        <f t="shared" si="3"/>
        <v>0</v>
      </c>
      <c r="R38" s="9" t="s">
        <v>36</v>
      </c>
    </row>
    <row r="39" spans="1:18" ht="25.5" x14ac:dyDescent="0.25">
      <c r="A39" s="12" t="s">
        <v>29</v>
      </c>
      <c r="B39" s="13">
        <v>291</v>
      </c>
      <c r="C39" s="14">
        <v>43709</v>
      </c>
      <c r="D39" s="15">
        <v>43735</v>
      </c>
      <c r="E39" s="15" t="s">
        <v>32</v>
      </c>
      <c r="F39" s="16">
        <v>13172629</v>
      </c>
      <c r="G39" s="16"/>
      <c r="H39" s="16"/>
      <c r="I39" s="16">
        <f t="shared" si="0"/>
        <v>13172629</v>
      </c>
      <c r="J39" s="16">
        <v>1448989.19</v>
      </c>
      <c r="K39" s="16">
        <v>86939.3514</v>
      </c>
      <c r="L39" s="16">
        <f t="shared" si="1"/>
        <v>11636700.458600001</v>
      </c>
      <c r="M39" s="15">
        <v>43857</v>
      </c>
      <c r="N39" s="16">
        <v>11636700</v>
      </c>
      <c r="O39" s="16">
        <v>11636700.458600001</v>
      </c>
      <c r="P39" s="16">
        <f t="shared" si="2"/>
        <v>0</v>
      </c>
      <c r="Q39" s="17">
        <f t="shared" si="3"/>
        <v>0</v>
      </c>
      <c r="R39" s="9" t="s">
        <v>34</v>
      </c>
    </row>
    <row r="40" spans="1:18" ht="25.5" x14ac:dyDescent="0.25">
      <c r="A40" s="12" t="s">
        <v>29</v>
      </c>
      <c r="B40" s="13">
        <v>293</v>
      </c>
      <c r="C40" s="14">
        <v>43709</v>
      </c>
      <c r="D40" s="15">
        <v>43735</v>
      </c>
      <c r="E40" s="15" t="s">
        <v>32</v>
      </c>
      <c r="F40" s="16">
        <v>7961060</v>
      </c>
      <c r="G40" s="16"/>
      <c r="H40" s="16"/>
      <c r="I40" s="16">
        <f t="shared" si="0"/>
        <v>7961060</v>
      </c>
      <c r="J40" s="16">
        <v>875716.6</v>
      </c>
      <c r="K40" s="16">
        <v>52542.995999999999</v>
      </c>
      <c r="L40" s="16">
        <f t="shared" si="1"/>
        <v>7032800.4040000001</v>
      </c>
      <c r="M40" s="15">
        <v>43857</v>
      </c>
      <c r="N40" s="16">
        <v>7032800</v>
      </c>
      <c r="O40" s="16">
        <v>7032800.4040000001</v>
      </c>
      <c r="P40" s="16">
        <f t="shared" si="2"/>
        <v>0</v>
      </c>
      <c r="Q40" s="17">
        <f t="shared" si="3"/>
        <v>0</v>
      </c>
      <c r="R40" s="9" t="s">
        <v>34</v>
      </c>
    </row>
    <row r="41" spans="1:18" ht="25.5" x14ac:dyDescent="0.25">
      <c r="A41" s="12" t="s">
        <v>29</v>
      </c>
      <c r="B41" s="13">
        <v>294</v>
      </c>
      <c r="C41" s="14">
        <v>43709</v>
      </c>
      <c r="D41" s="15">
        <v>43735</v>
      </c>
      <c r="E41" s="15" t="s">
        <v>32</v>
      </c>
      <c r="F41" s="16">
        <v>15473725</v>
      </c>
      <c r="G41" s="16"/>
      <c r="H41" s="16"/>
      <c r="I41" s="16">
        <f t="shared" si="0"/>
        <v>15473725</v>
      </c>
      <c r="J41" s="16">
        <v>1702109.75</v>
      </c>
      <c r="K41" s="16">
        <v>102126.58500000001</v>
      </c>
      <c r="L41" s="16">
        <f t="shared" si="1"/>
        <v>13669488.664999999</v>
      </c>
      <c r="M41" s="15">
        <v>43859</v>
      </c>
      <c r="N41" s="16">
        <v>13669489</v>
      </c>
      <c r="O41" s="16">
        <v>13669488.664999999</v>
      </c>
      <c r="P41" s="16">
        <f t="shared" si="2"/>
        <v>0</v>
      </c>
      <c r="Q41" s="17">
        <f t="shared" si="3"/>
        <v>0</v>
      </c>
      <c r="R41" s="9" t="s">
        <v>34</v>
      </c>
    </row>
    <row r="42" spans="1:18" ht="25.5" x14ac:dyDescent="0.25">
      <c r="A42" s="12" t="s">
        <v>29</v>
      </c>
      <c r="B42" s="13">
        <v>295</v>
      </c>
      <c r="C42" s="14">
        <v>43709</v>
      </c>
      <c r="D42" s="15">
        <v>43735</v>
      </c>
      <c r="E42" s="15" t="s">
        <v>32</v>
      </c>
      <c r="F42" s="16">
        <v>5482575</v>
      </c>
      <c r="G42" s="16"/>
      <c r="H42" s="16"/>
      <c r="I42" s="16">
        <f t="shared" si="0"/>
        <v>5482575</v>
      </c>
      <c r="J42" s="16">
        <v>603083.25</v>
      </c>
      <c r="K42" s="16">
        <v>36184.995000000003</v>
      </c>
      <c r="L42" s="16">
        <f t="shared" si="1"/>
        <v>4843306.7549999999</v>
      </c>
      <c r="M42" s="15">
        <v>43857</v>
      </c>
      <c r="N42" s="16">
        <v>4843308</v>
      </c>
      <c r="O42" s="16">
        <v>4843306.7549999999</v>
      </c>
      <c r="P42" s="16">
        <f t="shared" si="2"/>
        <v>0</v>
      </c>
      <c r="Q42" s="17">
        <f t="shared" si="3"/>
        <v>0</v>
      </c>
      <c r="R42" s="9" t="s">
        <v>34</v>
      </c>
    </row>
    <row r="43" spans="1:18" ht="25.5" x14ac:dyDescent="0.25">
      <c r="A43" s="12" t="s">
        <v>29</v>
      </c>
      <c r="B43" s="13">
        <v>399</v>
      </c>
      <c r="C43" s="14">
        <v>43739</v>
      </c>
      <c r="D43" s="15">
        <v>43760</v>
      </c>
      <c r="E43" s="15" t="s">
        <v>32</v>
      </c>
      <c r="F43" s="16">
        <v>3703520</v>
      </c>
      <c r="G43" s="16"/>
      <c r="H43" s="16"/>
      <c r="I43" s="16">
        <f t="shared" si="0"/>
        <v>3703520</v>
      </c>
      <c r="J43" s="16">
        <v>407387.2</v>
      </c>
      <c r="K43" s="16">
        <v>24443.232</v>
      </c>
      <c r="L43" s="16">
        <f t="shared" si="1"/>
        <v>3271689.568</v>
      </c>
      <c r="M43" s="15">
        <v>43889</v>
      </c>
      <c r="N43" s="16">
        <v>10506943</v>
      </c>
      <c r="O43" s="16">
        <v>3271689.568</v>
      </c>
      <c r="P43" s="16">
        <f t="shared" si="2"/>
        <v>0</v>
      </c>
      <c r="Q43" s="17">
        <f t="shared" si="3"/>
        <v>0</v>
      </c>
      <c r="R43" s="9" t="s">
        <v>34</v>
      </c>
    </row>
    <row r="44" spans="1:18" ht="25.5" x14ac:dyDescent="0.25">
      <c r="A44" s="12" t="s">
        <v>29</v>
      </c>
      <c r="B44" s="13">
        <v>400</v>
      </c>
      <c r="C44" s="14">
        <v>43739</v>
      </c>
      <c r="D44" s="15">
        <v>43760</v>
      </c>
      <c r="E44" s="15" t="s">
        <v>32</v>
      </c>
      <c r="F44" s="16">
        <v>8258360</v>
      </c>
      <c r="G44" s="16">
        <v>68125</v>
      </c>
      <c r="H44" s="16"/>
      <c r="I44" s="16">
        <f t="shared" si="0"/>
        <v>8190235</v>
      </c>
      <c r="J44" s="16">
        <v>900925.85</v>
      </c>
      <c r="K44" s="16">
        <v>54055.550999999999</v>
      </c>
      <c r="L44" s="16">
        <f t="shared" si="1"/>
        <v>7235253.5990000004</v>
      </c>
      <c r="M44" s="15">
        <v>43889</v>
      </c>
      <c r="N44" s="16">
        <v>10506943</v>
      </c>
      <c r="O44" s="16">
        <v>7235253.5990000004</v>
      </c>
      <c r="P44" s="16">
        <f t="shared" si="2"/>
        <v>0</v>
      </c>
      <c r="Q44" s="17">
        <f t="shared" si="3"/>
        <v>0</v>
      </c>
      <c r="R44" s="9" t="s">
        <v>34</v>
      </c>
    </row>
    <row r="45" spans="1:18" ht="25.5" x14ac:dyDescent="0.25">
      <c r="A45" s="12" t="s">
        <v>29</v>
      </c>
      <c r="B45" s="13">
        <v>401</v>
      </c>
      <c r="C45" s="14">
        <v>43739</v>
      </c>
      <c r="D45" s="15">
        <v>43760</v>
      </c>
      <c r="E45" s="15" t="s">
        <v>32</v>
      </c>
      <c r="F45" s="16">
        <v>19434730</v>
      </c>
      <c r="G45" s="16"/>
      <c r="H45" s="16"/>
      <c r="I45" s="16">
        <f t="shared" si="0"/>
        <v>19434730</v>
      </c>
      <c r="J45" s="16">
        <v>2137820.2999999998</v>
      </c>
      <c r="K45" s="16">
        <v>128269.21799999999</v>
      </c>
      <c r="L45" s="16">
        <f t="shared" si="1"/>
        <v>17168640.482000001</v>
      </c>
      <c r="M45" s="15">
        <v>43889</v>
      </c>
      <c r="N45" s="16">
        <v>17168641</v>
      </c>
      <c r="O45" s="16">
        <v>17168640.482000001</v>
      </c>
      <c r="P45" s="16">
        <f t="shared" si="2"/>
        <v>0</v>
      </c>
      <c r="Q45" s="17">
        <f t="shared" si="3"/>
        <v>0</v>
      </c>
      <c r="R45" s="9" t="s">
        <v>34</v>
      </c>
    </row>
    <row r="46" spans="1:18" ht="25.5" x14ac:dyDescent="0.25">
      <c r="A46" s="12" t="s">
        <v>29</v>
      </c>
      <c r="B46" s="13">
        <v>637</v>
      </c>
      <c r="C46" s="14">
        <v>43770</v>
      </c>
      <c r="D46" s="15">
        <v>43791</v>
      </c>
      <c r="E46" s="15" t="s">
        <v>40</v>
      </c>
      <c r="F46" s="16">
        <v>3969555</v>
      </c>
      <c r="G46" s="16"/>
      <c r="H46" s="16"/>
      <c r="I46" s="16">
        <f t="shared" si="0"/>
        <v>3969555</v>
      </c>
      <c r="J46" s="16">
        <v>79391.100000000006</v>
      </c>
      <c r="K46" s="16">
        <v>26199.062999999998</v>
      </c>
      <c r="L46" s="16">
        <f t="shared" si="1"/>
        <v>3863964.8369999998</v>
      </c>
      <c r="M46" s="15"/>
      <c r="N46" s="16"/>
      <c r="O46" s="16"/>
      <c r="P46" s="16">
        <f t="shared" si="2"/>
        <v>3863964.8369999998</v>
      </c>
      <c r="Q46" s="17">
        <f t="shared" si="3"/>
        <v>3863964.8369999998</v>
      </c>
      <c r="R46" s="9" t="s">
        <v>37</v>
      </c>
    </row>
    <row r="47" spans="1:18" ht="25.5" x14ac:dyDescent="0.25">
      <c r="A47" s="12" t="s">
        <v>29</v>
      </c>
      <c r="B47" s="13">
        <v>638</v>
      </c>
      <c r="C47" s="14">
        <v>43770</v>
      </c>
      <c r="D47" s="15">
        <v>43791</v>
      </c>
      <c r="E47" s="15" t="s">
        <v>40</v>
      </c>
      <c r="F47" s="16">
        <v>3298835</v>
      </c>
      <c r="G47" s="16"/>
      <c r="H47" s="16"/>
      <c r="I47" s="16">
        <f t="shared" si="0"/>
        <v>3298835</v>
      </c>
      <c r="J47" s="16">
        <v>65976.7</v>
      </c>
      <c r="K47" s="16">
        <v>21772.311000000002</v>
      </c>
      <c r="L47" s="16">
        <f t="shared" si="1"/>
        <v>3211085.9889999996</v>
      </c>
      <c r="M47" s="15"/>
      <c r="N47" s="16"/>
      <c r="O47" s="16"/>
      <c r="P47" s="16">
        <f t="shared" si="2"/>
        <v>3211085.9889999996</v>
      </c>
      <c r="Q47" s="17">
        <f t="shared" si="3"/>
        <v>7075050.8259999994</v>
      </c>
      <c r="R47" s="9" t="s">
        <v>37</v>
      </c>
    </row>
    <row r="48" spans="1:18" ht="25.5" x14ac:dyDescent="0.25">
      <c r="A48" s="12" t="s">
        <v>29</v>
      </c>
      <c r="B48" s="13">
        <v>868</v>
      </c>
      <c r="C48" s="14">
        <v>43800</v>
      </c>
      <c r="D48" s="15">
        <v>43811</v>
      </c>
      <c r="E48" s="15" t="s">
        <v>13</v>
      </c>
      <c r="F48" s="16">
        <v>2066400</v>
      </c>
      <c r="G48" s="16"/>
      <c r="H48" s="16"/>
      <c r="I48" s="16">
        <f t="shared" si="0"/>
        <v>2066400</v>
      </c>
      <c r="J48" s="16">
        <v>227304</v>
      </c>
      <c r="K48" s="16">
        <v>13638.24</v>
      </c>
      <c r="L48" s="16">
        <f t="shared" si="1"/>
        <v>1825457.76</v>
      </c>
      <c r="M48" s="15"/>
      <c r="N48" s="16"/>
      <c r="O48" s="16"/>
      <c r="P48" s="16">
        <f t="shared" si="2"/>
        <v>1825457.76</v>
      </c>
      <c r="Q48" s="17">
        <f t="shared" si="3"/>
        <v>8900508.5859999992</v>
      </c>
      <c r="R48" s="9" t="s">
        <v>37</v>
      </c>
    </row>
    <row r="49" spans="1:18" ht="25.5" x14ac:dyDescent="0.25">
      <c r="A49" s="12" t="s">
        <v>29</v>
      </c>
      <c r="B49" s="13">
        <v>869</v>
      </c>
      <c r="C49" s="14">
        <v>43800</v>
      </c>
      <c r="D49" s="15">
        <v>43811</v>
      </c>
      <c r="E49" s="15" t="s">
        <v>13</v>
      </c>
      <c r="F49" s="16">
        <v>1128455</v>
      </c>
      <c r="G49" s="16"/>
      <c r="H49" s="16"/>
      <c r="I49" s="16">
        <f t="shared" si="0"/>
        <v>1128455</v>
      </c>
      <c r="J49" s="16">
        <v>124130.05</v>
      </c>
      <c r="K49" s="16">
        <v>7447.8029999999999</v>
      </c>
      <c r="L49" s="16">
        <f t="shared" si="1"/>
        <v>996877.147</v>
      </c>
      <c r="M49" s="15"/>
      <c r="N49" s="16"/>
      <c r="O49" s="16"/>
      <c r="P49" s="16">
        <f t="shared" si="2"/>
        <v>996877.147</v>
      </c>
      <c r="Q49" s="17">
        <f t="shared" si="3"/>
        <v>9897385.7329999991</v>
      </c>
      <c r="R49" s="9" t="s">
        <v>37</v>
      </c>
    </row>
    <row r="50" spans="1:18" ht="25.5" x14ac:dyDescent="0.25">
      <c r="A50" s="12" t="s">
        <v>29</v>
      </c>
      <c r="B50" s="13">
        <v>870</v>
      </c>
      <c r="C50" s="14">
        <v>43800</v>
      </c>
      <c r="D50" s="15">
        <v>43811</v>
      </c>
      <c r="E50" s="15" t="s">
        <v>13</v>
      </c>
      <c r="F50" s="16">
        <v>2395795</v>
      </c>
      <c r="G50" s="16"/>
      <c r="H50" s="16"/>
      <c r="I50" s="16">
        <f t="shared" si="0"/>
        <v>2395795</v>
      </c>
      <c r="J50" s="16">
        <v>263537.45</v>
      </c>
      <c r="K50" s="16">
        <v>15812.246999999999</v>
      </c>
      <c r="L50" s="16">
        <f t="shared" si="1"/>
        <v>2116445.3029999998</v>
      </c>
      <c r="M50" s="15"/>
      <c r="N50" s="16"/>
      <c r="O50" s="16"/>
      <c r="P50" s="16">
        <f t="shared" si="2"/>
        <v>2116445.3029999998</v>
      </c>
      <c r="Q50" s="17">
        <f t="shared" si="3"/>
        <v>12013831.035999998</v>
      </c>
      <c r="R50" s="9" t="s">
        <v>37</v>
      </c>
    </row>
    <row r="51" spans="1:18" ht="25.5" x14ac:dyDescent="0.25">
      <c r="A51" s="12" t="s">
        <v>29</v>
      </c>
      <c r="B51" s="13">
        <v>889</v>
      </c>
      <c r="C51" s="14">
        <v>43800</v>
      </c>
      <c r="D51" s="15">
        <v>43811</v>
      </c>
      <c r="E51" s="15" t="s">
        <v>13</v>
      </c>
      <c r="F51" s="16">
        <v>153010</v>
      </c>
      <c r="G51" s="16"/>
      <c r="H51" s="16"/>
      <c r="I51" s="16">
        <f t="shared" si="0"/>
        <v>153010</v>
      </c>
      <c r="J51" s="16">
        <v>16831.099999999999</v>
      </c>
      <c r="K51" s="16">
        <v>1009.866</v>
      </c>
      <c r="L51" s="16">
        <f t="shared" si="1"/>
        <v>135169.03399999999</v>
      </c>
      <c r="M51" s="15"/>
      <c r="N51" s="16"/>
      <c r="O51" s="16"/>
      <c r="P51" s="16">
        <f t="shared" si="2"/>
        <v>135169.03399999999</v>
      </c>
      <c r="Q51" s="17">
        <f t="shared" si="3"/>
        <v>12149000.069999998</v>
      </c>
      <c r="R51" s="9" t="s">
        <v>37</v>
      </c>
    </row>
    <row r="52" spans="1:18" ht="25.5" x14ac:dyDescent="0.25">
      <c r="A52" s="12" t="s">
        <v>29</v>
      </c>
      <c r="B52" s="13">
        <v>890</v>
      </c>
      <c r="C52" s="14">
        <v>43800</v>
      </c>
      <c r="D52" s="15">
        <v>43811</v>
      </c>
      <c r="E52" s="15" t="s">
        <v>13</v>
      </c>
      <c r="F52" s="16">
        <v>153010</v>
      </c>
      <c r="G52" s="16"/>
      <c r="H52" s="16"/>
      <c r="I52" s="16">
        <f t="shared" si="0"/>
        <v>153010</v>
      </c>
      <c r="J52" s="16">
        <v>16831.099999999999</v>
      </c>
      <c r="K52" s="16">
        <v>1009.866</v>
      </c>
      <c r="L52" s="16">
        <f t="shared" si="1"/>
        <v>135169.03399999999</v>
      </c>
      <c r="M52" s="15"/>
      <c r="N52" s="16"/>
      <c r="O52" s="16"/>
      <c r="P52" s="16">
        <f t="shared" si="2"/>
        <v>135169.03399999999</v>
      </c>
      <c r="Q52" s="17">
        <f t="shared" si="3"/>
        <v>12284169.103999998</v>
      </c>
      <c r="R52" s="9" t="s">
        <v>37</v>
      </c>
    </row>
    <row r="53" spans="1:18" ht="25.5" x14ac:dyDescent="0.25">
      <c r="A53" s="12" t="s">
        <v>29</v>
      </c>
      <c r="B53" s="13">
        <v>891</v>
      </c>
      <c r="C53" s="14">
        <v>43800</v>
      </c>
      <c r="D53" s="15">
        <v>43811</v>
      </c>
      <c r="E53" s="15" t="s">
        <v>13</v>
      </c>
      <c r="F53" s="16">
        <v>528290</v>
      </c>
      <c r="G53" s="16"/>
      <c r="H53" s="16"/>
      <c r="I53" s="16">
        <f t="shared" si="0"/>
        <v>528290</v>
      </c>
      <c r="J53" s="16">
        <v>58111.9</v>
      </c>
      <c r="K53" s="16">
        <v>3486.7139999999999</v>
      </c>
      <c r="L53" s="16">
        <f t="shared" si="1"/>
        <v>466691.386</v>
      </c>
      <c r="M53" s="15"/>
      <c r="N53" s="16"/>
      <c r="O53" s="16"/>
      <c r="P53" s="16">
        <f t="shared" si="2"/>
        <v>466691.386</v>
      </c>
      <c r="Q53" s="17">
        <f t="shared" si="3"/>
        <v>12750860.489999998</v>
      </c>
      <c r="R53" s="9" t="s">
        <v>37</v>
      </c>
    </row>
    <row r="54" spans="1:18" ht="25.5" x14ac:dyDescent="0.25">
      <c r="A54" s="12" t="s">
        <v>29</v>
      </c>
      <c r="B54" s="13">
        <v>907</v>
      </c>
      <c r="C54" s="14">
        <v>43800</v>
      </c>
      <c r="D54" s="15">
        <v>43859</v>
      </c>
      <c r="E54" s="15" t="s">
        <v>23</v>
      </c>
      <c r="F54" s="16">
        <v>4710512</v>
      </c>
      <c r="G54" s="16"/>
      <c r="H54" s="16"/>
      <c r="I54" s="16">
        <f t="shared" si="0"/>
        <v>4710512</v>
      </c>
      <c r="J54" s="16">
        <v>518156.32</v>
      </c>
      <c r="K54" s="16">
        <v>31089.379199999999</v>
      </c>
      <c r="L54" s="16">
        <f t="shared" si="1"/>
        <v>4161266.3008000003</v>
      </c>
      <c r="M54" s="15"/>
      <c r="N54" s="16"/>
      <c r="O54" s="16"/>
      <c r="P54" s="16">
        <f t="shared" si="2"/>
        <v>4161266.3008000003</v>
      </c>
      <c r="Q54" s="17">
        <f t="shared" si="3"/>
        <v>16912126.790799998</v>
      </c>
      <c r="R54" s="9" t="s">
        <v>37</v>
      </c>
    </row>
    <row r="55" spans="1:18" ht="25.5" x14ac:dyDescent="0.25">
      <c r="A55" s="12" t="s">
        <v>29</v>
      </c>
      <c r="B55" s="13">
        <v>908</v>
      </c>
      <c r="C55" s="14">
        <v>43800</v>
      </c>
      <c r="D55" s="15">
        <v>43859</v>
      </c>
      <c r="E55" s="15" t="s">
        <v>23</v>
      </c>
      <c r="F55" s="16">
        <v>264145</v>
      </c>
      <c r="G55" s="16"/>
      <c r="H55" s="16"/>
      <c r="I55" s="16">
        <f t="shared" si="0"/>
        <v>264145</v>
      </c>
      <c r="J55" s="16">
        <v>29055.95</v>
      </c>
      <c r="K55" s="16">
        <v>1743.357</v>
      </c>
      <c r="L55" s="16">
        <f t="shared" si="1"/>
        <v>233345.693</v>
      </c>
      <c r="M55" s="15"/>
      <c r="N55" s="16"/>
      <c r="O55" s="16"/>
      <c r="P55" s="16">
        <f t="shared" si="2"/>
        <v>233345.693</v>
      </c>
      <c r="Q55" s="17">
        <f t="shared" si="3"/>
        <v>17145472.483799998</v>
      </c>
      <c r="R55" s="9" t="s">
        <v>37</v>
      </c>
    </row>
    <row r="56" spans="1:18" ht="25.5" x14ac:dyDescent="0.25">
      <c r="A56" s="12" t="s">
        <v>29</v>
      </c>
      <c r="B56" s="13">
        <v>1149</v>
      </c>
      <c r="C56" s="14">
        <v>43831</v>
      </c>
      <c r="D56" s="15">
        <v>43857</v>
      </c>
      <c r="E56" s="15" t="s">
        <v>23</v>
      </c>
      <c r="F56" s="16">
        <v>3882530</v>
      </c>
      <c r="G56" s="16"/>
      <c r="H56" s="16"/>
      <c r="I56" s="16">
        <f t="shared" si="0"/>
        <v>3882530</v>
      </c>
      <c r="J56" s="16">
        <v>427078.3</v>
      </c>
      <c r="K56" s="16">
        <v>25624.698</v>
      </c>
      <c r="L56" s="16">
        <f t="shared" si="1"/>
        <v>3429827.0020000003</v>
      </c>
      <c r="M56" s="15"/>
      <c r="N56" s="16"/>
      <c r="O56" s="16"/>
      <c r="P56" s="16">
        <f t="shared" si="2"/>
        <v>3429827.0020000003</v>
      </c>
      <c r="Q56" s="17">
        <f t="shared" si="3"/>
        <v>20575299.485799998</v>
      </c>
      <c r="R56" s="9" t="s">
        <v>37</v>
      </c>
    </row>
    <row r="57" spans="1:18" ht="25.5" x14ac:dyDescent="0.25">
      <c r="A57" s="12" t="s">
        <v>29</v>
      </c>
      <c r="B57" s="13">
        <v>1150</v>
      </c>
      <c r="C57" s="14">
        <v>43831</v>
      </c>
      <c r="D57" s="15">
        <v>43857</v>
      </c>
      <c r="E57" s="15" t="s">
        <v>23</v>
      </c>
      <c r="F57" s="16">
        <v>4270675</v>
      </c>
      <c r="G57" s="16"/>
      <c r="H57" s="16"/>
      <c r="I57" s="16">
        <f t="shared" si="0"/>
        <v>4270675</v>
      </c>
      <c r="J57" s="16">
        <v>469774.25</v>
      </c>
      <c r="K57" s="16">
        <v>28186.454999999998</v>
      </c>
      <c r="L57" s="16">
        <f t="shared" si="1"/>
        <v>3772714.2949999999</v>
      </c>
      <c r="M57" s="15"/>
      <c r="N57" s="16"/>
      <c r="O57" s="16"/>
      <c r="P57" s="16">
        <f t="shared" si="2"/>
        <v>3772714.2949999999</v>
      </c>
      <c r="Q57" s="17">
        <f t="shared" si="3"/>
        <v>24348013.7808</v>
      </c>
      <c r="R57" s="9" t="s">
        <v>37</v>
      </c>
    </row>
    <row r="58" spans="1:18" ht="25.5" x14ac:dyDescent="0.25">
      <c r="A58" s="12" t="s">
        <v>29</v>
      </c>
      <c r="B58" s="13">
        <v>1151</v>
      </c>
      <c r="C58" s="14">
        <v>43831</v>
      </c>
      <c r="D58" s="15">
        <v>43857</v>
      </c>
      <c r="E58" s="15" t="s">
        <v>23</v>
      </c>
      <c r="F58" s="16">
        <v>2418480</v>
      </c>
      <c r="G58" s="16"/>
      <c r="H58" s="16"/>
      <c r="I58" s="16">
        <f t="shared" si="0"/>
        <v>2418480</v>
      </c>
      <c r="J58" s="16">
        <v>266032.8</v>
      </c>
      <c r="K58" s="16">
        <v>15961.968000000001</v>
      </c>
      <c r="L58" s="16">
        <f t="shared" si="1"/>
        <v>2136485.2320000003</v>
      </c>
      <c r="M58" s="15"/>
      <c r="N58" s="16"/>
      <c r="O58" s="16"/>
      <c r="P58" s="16">
        <f t="shared" si="2"/>
        <v>2136485.2320000003</v>
      </c>
      <c r="Q58" s="17">
        <f t="shared" si="3"/>
        <v>26484499.012800001</v>
      </c>
      <c r="R58" s="9" t="s">
        <v>37</v>
      </c>
    </row>
    <row r="59" spans="1:18" x14ac:dyDescent="0.25">
      <c r="A59" s="12" t="s">
        <v>29</v>
      </c>
      <c r="B59" s="13">
        <v>1272</v>
      </c>
      <c r="C59" s="14">
        <v>43862</v>
      </c>
      <c r="D59" s="15">
        <v>43886</v>
      </c>
      <c r="E59" s="15" t="s">
        <v>14</v>
      </c>
      <c r="F59" s="16">
        <v>4437282</v>
      </c>
      <c r="G59" s="16"/>
      <c r="H59" s="16"/>
      <c r="I59" s="16">
        <f t="shared" si="0"/>
        <v>4437282</v>
      </c>
      <c r="J59" s="16">
        <v>488101.02</v>
      </c>
      <c r="K59" s="16">
        <v>29286.0612</v>
      </c>
      <c r="L59" s="16">
        <f t="shared" si="1"/>
        <v>3919894.9188000001</v>
      </c>
      <c r="M59" s="15"/>
      <c r="N59" s="16"/>
      <c r="O59" s="16"/>
      <c r="P59" s="16">
        <f t="shared" si="2"/>
        <v>3919894.9188000001</v>
      </c>
      <c r="Q59" s="18">
        <f t="shared" si="3"/>
        <v>30404393.931600001</v>
      </c>
      <c r="R59" s="9" t="s">
        <v>37</v>
      </c>
    </row>
    <row r="60" spans="1:18" x14ac:dyDescent="0.25">
      <c r="A60" s="12" t="s">
        <v>29</v>
      </c>
      <c r="B60" s="13">
        <v>1274</v>
      </c>
      <c r="C60" s="14">
        <v>43862</v>
      </c>
      <c r="D60" s="15">
        <v>43886</v>
      </c>
      <c r="E60" s="15" t="s">
        <v>14</v>
      </c>
      <c r="F60" s="16">
        <v>3891395</v>
      </c>
      <c r="G60" s="16"/>
      <c r="H60" s="16"/>
      <c r="I60" s="16">
        <f t="shared" si="0"/>
        <v>3891395</v>
      </c>
      <c r="J60" s="16">
        <v>428053.45</v>
      </c>
      <c r="K60" s="16">
        <v>25683.206999999999</v>
      </c>
      <c r="L60" s="16">
        <f t="shared" si="1"/>
        <v>3437658.3429999999</v>
      </c>
      <c r="M60" s="15"/>
      <c r="N60" s="16"/>
      <c r="O60" s="16"/>
      <c r="P60" s="16">
        <f t="shared" si="2"/>
        <v>3437658.3429999999</v>
      </c>
      <c r="Q60" s="18">
        <f t="shared" si="3"/>
        <v>33842052.274599999</v>
      </c>
      <c r="R60" s="9" t="s">
        <v>37</v>
      </c>
    </row>
    <row r="61" spans="1:18" x14ac:dyDescent="0.25">
      <c r="A61" s="12" t="s">
        <v>29</v>
      </c>
      <c r="B61" s="13">
        <v>1275</v>
      </c>
      <c r="C61" s="14">
        <v>43862</v>
      </c>
      <c r="D61" s="15">
        <v>43886</v>
      </c>
      <c r="E61" s="15" t="s">
        <v>14</v>
      </c>
      <c r="F61" s="16">
        <v>1267340</v>
      </c>
      <c r="G61" s="16"/>
      <c r="H61" s="16"/>
      <c r="I61" s="16">
        <f t="shared" si="0"/>
        <v>1267340</v>
      </c>
      <c r="J61" s="16">
        <v>139407.4</v>
      </c>
      <c r="K61" s="16">
        <v>8364.4439999999995</v>
      </c>
      <c r="L61" s="16">
        <f t="shared" si="1"/>
        <v>1119568.1560000002</v>
      </c>
      <c r="M61" s="15"/>
      <c r="N61" s="16"/>
      <c r="O61" s="16"/>
      <c r="P61" s="16">
        <f t="shared" si="2"/>
        <v>1119568.1560000002</v>
      </c>
      <c r="Q61" s="18">
        <f t="shared" si="3"/>
        <v>34961620.430600002</v>
      </c>
      <c r="R61" s="9" t="s">
        <v>37</v>
      </c>
    </row>
    <row r="62" spans="1:18" x14ac:dyDescent="0.25">
      <c r="A62" s="12" t="s">
        <v>29</v>
      </c>
      <c r="B62" s="13">
        <v>1409</v>
      </c>
      <c r="C62" s="14">
        <v>43891</v>
      </c>
      <c r="D62" s="15">
        <v>43914</v>
      </c>
      <c r="E62" s="15" t="s">
        <v>14</v>
      </c>
      <c r="F62" s="16">
        <v>2140900</v>
      </c>
      <c r="G62" s="16"/>
      <c r="H62" s="16"/>
      <c r="I62" s="16">
        <f t="shared" si="0"/>
        <v>2140900</v>
      </c>
      <c r="J62" s="16">
        <v>235499</v>
      </c>
      <c r="K62" s="16">
        <v>14129.94</v>
      </c>
      <c r="L62" s="16">
        <f t="shared" si="1"/>
        <v>1891271.06</v>
      </c>
      <c r="M62" s="15"/>
      <c r="N62" s="16"/>
      <c r="O62" s="16"/>
      <c r="P62" s="16">
        <f t="shared" si="2"/>
        <v>1891271.06</v>
      </c>
      <c r="Q62" s="18">
        <f t="shared" si="3"/>
        <v>36852891.490600005</v>
      </c>
      <c r="R62" s="9" t="s">
        <v>37</v>
      </c>
    </row>
    <row r="63" spans="1:18" x14ac:dyDescent="0.25">
      <c r="A63" s="12" t="s">
        <v>29</v>
      </c>
      <c r="B63" s="13">
        <v>1410</v>
      </c>
      <c r="C63" s="14">
        <v>43891</v>
      </c>
      <c r="D63" s="15">
        <v>43914</v>
      </c>
      <c r="E63" s="15" t="s">
        <v>14</v>
      </c>
      <c r="F63" s="16">
        <v>1493350</v>
      </c>
      <c r="G63" s="16"/>
      <c r="H63" s="16"/>
      <c r="I63" s="16">
        <f t="shared" si="0"/>
        <v>1493350</v>
      </c>
      <c r="J63" s="16">
        <v>164268.5</v>
      </c>
      <c r="K63" s="16">
        <v>9856.11</v>
      </c>
      <c r="L63" s="16">
        <f t="shared" si="1"/>
        <v>1319225.3899999999</v>
      </c>
      <c r="M63" s="15"/>
      <c r="N63" s="16"/>
      <c r="O63" s="16"/>
      <c r="P63" s="16">
        <f t="shared" si="2"/>
        <v>1319225.3899999999</v>
      </c>
      <c r="Q63" s="18">
        <f t="shared" si="3"/>
        <v>38172116.880600005</v>
      </c>
      <c r="R63" s="9" t="s">
        <v>37</v>
      </c>
    </row>
    <row r="64" spans="1:18" x14ac:dyDescent="0.25">
      <c r="A64" s="12" t="s">
        <v>29</v>
      </c>
      <c r="B64" s="13">
        <v>1411</v>
      </c>
      <c r="C64" s="14">
        <v>43891</v>
      </c>
      <c r="D64" s="15">
        <v>43914</v>
      </c>
      <c r="E64" s="15" t="s">
        <v>14</v>
      </c>
      <c r="F64" s="16">
        <v>3962070</v>
      </c>
      <c r="G64" s="16"/>
      <c r="H64" s="16"/>
      <c r="I64" s="16">
        <f t="shared" si="0"/>
        <v>3962070</v>
      </c>
      <c r="J64" s="16">
        <v>435827.7</v>
      </c>
      <c r="K64" s="16">
        <v>26149.662</v>
      </c>
      <c r="L64" s="16">
        <f t="shared" si="1"/>
        <v>3500092.6379999998</v>
      </c>
      <c r="M64" s="15"/>
      <c r="N64" s="16"/>
      <c r="O64" s="16"/>
      <c r="P64" s="16">
        <f t="shared" si="2"/>
        <v>3500092.6379999998</v>
      </c>
      <c r="Q64" s="18">
        <f t="shared" si="3"/>
        <v>41672209.518600002</v>
      </c>
      <c r="R64" s="9" t="s">
        <v>37</v>
      </c>
    </row>
    <row r="65" spans="1:17" ht="15" customHeight="1" x14ac:dyDescent="0.25">
      <c r="A65" s="247" t="s">
        <v>15</v>
      </c>
      <c r="B65" s="248"/>
      <c r="C65" s="248"/>
      <c r="D65" s="248"/>
      <c r="E65" s="248"/>
      <c r="F65" s="248"/>
      <c r="G65" s="248"/>
      <c r="H65" s="248"/>
      <c r="I65" s="248"/>
      <c r="J65" s="248"/>
      <c r="K65" s="248"/>
      <c r="L65" s="248"/>
      <c r="M65" s="248"/>
      <c r="N65" s="248"/>
      <c r="O65" s="249"/>
      <c r="P65" s="19">
        <f>SUM(P8:P64)</f>
        <v>41672209.518600002</v>
      </c>
      <c r="Q65" s="20">
        <f>P65/$P$65</f>
        <v>1</v>
      </c>
    </row>
    <row r="66" spans="1:17" ht="15.75" customHeight="1" x14ac:dyDescent="0.25">
      <c r="A66" s="221" t="s">
        <v>16</v>
      </c>
      <c r="B66" s="222"/>
      <c r="C66" s="222"/>
      <c r="D66" s="222"/>
      <c r="E66" s="222"/>
      <c r="F66" s="222"/>
      <c r="G66" s="222"/>
      <c r="H66" s="222"/>
      <c r="I66" s="222"/>
      <c r="J66" s="222"/>
      <c r="K66" s="222"/>
      <c r="L66" s="222"/>
      <c r="M66" s="222"/>
      <c r="N66" s="222"/>
      <c r="O66" s="223"/>
      <c r="P66" s="21">
        <f>+P46+P47+P48+P49+P50+P51+P52+P53+P54+P55+P56+P57+P58</f>
        <v>26484499.012800001</v>
      </c>
      <c r="Q66" s="22">
        <f t="shared" ref="Q66:Q67" si="4">P66/$P$65</f>
        <v>0.63554343095196075</v>
      </c>
    </row>
    <row r="67" spans="1:17" ht="15.75" customHeight="1" x14ac:dyDescent="0.25">
      <c r="A67" s="23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5" t="s">
        <v>17</v>
      </c>
      <c r="P67" s="26">
        <f>P59+P60+P61+P62+P63+P64</f>
        <v>15187710.505800001</v>
      </c>
      <c r="Q67" s="27">
        <f t="shared" si="4"/>
        <v>0.3644565690480393</v>
      </c>
    </row>
    <row r="69" spans="1:17" ht="16.5" x14ac:dyDescent="0.25">
      <c r="A69" s="1" t="s">
        <v>18</v>
      </c>
      <c r="B69" s="2"/>
      <c r="C69" s="2"/>
    </row>
    <row r="70" spans="1:17" ht="16.5" x14ac:dyDescent="0.25">
      <c r="A70" s="1"/>
      <c r="B70" s="2"/>
      <c r="C70" s="2"/>
    </row>
    <row r="71" spans="1:17" ht="16.5" x14ac:dyDescent="0.3">
      <c r="A71" s="3"/>
      <c r="B71" s="2"/>
      <c r="C71" s="2"/>
    </row>
    <row r="72" spans="1:17" ht="16.5" x14ac:dyDescent="0.25">
      <c r="A72" s="1"/>
      <c r="B72" s="2"/>
      <c r="C72" s="2"/>
    </row>
    <row r="73" spans="1:17" ht="16.5" x14ac:dyDescent="0.25">
      <c r="A73" s="4" t="s">
        <v>19</v>
      </c>
      <c r="B73" s="2"/>
      <c r="C73" s="2"/>
    </row>
    <row r="74" spans="1:17" ht="16.5" x14ac:dyDescent="0.25">
      <c r="A74" s="1" t="s">
        <v>20</v>
      </c>
      <c r="B74" s="2"/>
      <c r="C74" s="2"/>
    </row>
    <row r="75" spans="1:17" ht="16.5" x14ac:dyDescent="0.25">
      <c r="A75" s="1" t="s">
        <v>21</v>
      </c>
      <c r="B75" s="2"/>
      <c r="C75" s="2"/>
    </row>
    <row r="76" spans="1:17" x14ac:dyDescent="0.25">
      <c r="A76" s="2"/>
      <c r="B76" s="2"/>
      <c r="C76" s="2"/>
    </row>
  </sheetData>
  <mergeCells count="7">
    <mergeCell ref="A66:O66"/>
    <mergeCell ref="A1:R1"/>
    <mergeCell ref="A2:R2"/>
    <mergeCell ref="A4:R4"/>
    <mergeCell ref="A5:R5"/>
    <mergeCell ref="A6:R6"/>
    <mergeCell ref="A65:O65"/>
  </mergeCells>
  <conditionalFormatting sqref="A65:A67 A8:Q64">
    <cfRule type="expression" dxfId="14" priority="11" stopIfTrue="1">
      <formula>#REF!="VENCIDA"</formula>
    </cfRule>
    <cfRule type="expression" dxfId="13" priority="12" stopIfTrue="1">
      <formula>#REF!="CORRIENTE"</formula>
    </cfRule>
    <cfRule type="expression" dxfId="12" priority="13" stopIfTrue="1">
      <formula>#REF!="CASTIGADA"</formula>
    </cfRule>
    <cfRule type="expression" dxfId="11" priority="14" stopIfTrue="1">
      <formula>#REF!="DEVUELTA"</formula>
    </cfRule>
    <cfRule type="expression" dxfId="10" priority="15" stopIfTrue="1">
      <formula>#REF!="CANCELADA"</formula>
    </cfRule>
  </conditionalFormatting>
  <conditionalFormatting sqref="R8">
    <cfRule type="expression" dxfId="9" priority="6" stopIfTrue="1">
      <formula>#REF!="VENCIDA"</formula>
    </cfRule>
    <cfRule type="expression" dxfId="8" priority="7" stopIfTrue="1">
      <formula>#REF!="CORRIENTE"</formula>
    </cfRule>
    <cfRule type="expression" dxfId="7" priority="8" stopIfTrue="1">
      <formula>#REF!="CASTIGADA"</formula>
    </cfRule>
    <cfRule type="expression" dxfId="6" priority="9" stopIfTrue="1">
      <formula>#REF!="DEVUELTA"</formula>
    </cfRule>
    <cfRule type="expression" dxfId="5" priority="10" stopIfTrue="1">
      <formula>#REF!="CANCELADA"</formula>
    </cfRule>
  </conditionalFormatting>
  <conditionalFormatting sqref="R9:R64">
    <cfRule type="expression" dxfId="4" priority="1" stopIfTrue="1">
      <formula>#REF!="VENCIDA"</formula>
    </cfRule>
    <cfRule type="expression" dxfId="3" priority="2" stopIfTrue="1">
      <formula>#REF!="CORRIENTE"</formula>
    </cfRule>
    <cfRule type="expression" dxfId="2" priority="3" stopIfTrue="1">
      <formula>#REF!="CASTIGADA"</formula>
    </cfRule>
    <cfRule type="expression" dxfId="1" priority="4" stopIfTrue="1">
      <formula>#REF!="DEVUELTA"</formula>
    </cfRule>
    <cfRule type="expression" dxfId="0" priority="5" stopIfTrue="1">
      <formula>#REF!="CANCELADA"</formula>
    </cfRule>
  </conditionalFormatting>
  <printOptions horizontalCentered="1" verticalCentered="1"/>
  <pageMargins left="0.11811023622047245" right="0.19685039370078741" top="0.15748031496062992" bottom="0.23622047244094491" header="0.15748031496062992" footer="0.23622047244094491"/>
  <pageSetup scale="76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01-2019 A 06-2020</vt:lpstr>
      <vt:lpstr>INFO IPS</vt:lpstr>
      <vt:lpstr>TD</vt:lpstr>
      <vt:lpstr>ESTADO DE CADA FACTURA</vt:lpstr>
      <vt:lpstr>FOR-CSA-018</vt:lpstr>
      <vt:lpstr>07-2019 A 03-2020</vt:lpstr>
      <vt:lpstr>CARTERA A MARZO 31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 financiera</dc:creator>
  <cp:lastModifiedBy>Diego Fernando Fernandez Valencia</cp:lastModifiedBy>
  <cp:lastPrinted>2022-01-13T19:59:49Z</cp:lastPrinted>
  <dcterms:created xsi:type="dcterms:W3CDTF">2017-08-25T15:23:51Z</dcterms:created>
  <dcterms:modified xsi:type="dcterms:W3CDTF">2022-02-02T02:50:31Z</dcterms:modified>
</cp:coreProperties>
</file>